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eandreescu/Library/CloudStorage/Dropbox/Piketty2025GlobalJusticeProjectLabourHours/Personal_files/Common/Clean/"/>
    </mc:Choice>
  </mc:AlternateContent>
  <xr:revisionPtr revIDLastSave="0" documentId="13_ncr:1_{52AFC564-0FEF-6844-BC07-02BEC9F0C843}" xr6:coauthVersionLast="47" xr6:coauthVersionMax="47" xr10:uidLastSave="{00000000-0000-0000-0000-000000000000}"/>
  <bookViews>
    <workbookView xWindow="0" yWindow="760" windowWidth="30240" windowHeight="17680" xr2:uid="{00000000-000D-0000-FFFF-FFFF00000000}"/>
  </bookViews>
  <sheets>
    <sheet name="Sources" sheetId="5" r:id="rId1"/>
    <sheet name="SH_TT" sheetId="9" r:id="rId2"/>
    <sheet name="SH_Fem" sheetId="10" r:id="rId3"/>
    <sheet name="SH_Mas" sheetId="11" r:id="rId4"/>
    <sheet name="Total" sheetId="1" r:id="rId5"/>
    <sheet name="Female" sheetId="2" r:id="rId6"/>
    <sheet name="Male" sheetId="3" r:id="rId7"/>
    <sheet name="Pop_fem" sheetId="6" r:id="rId8"/>
    <sheet name="Pop_male" sheetId="7" r:id="rId9"/>
    <sheet name="Pop_tot" sheetId="8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" i="9" l="1"/>
  <c r="BD13" i="11"/>
  <c r="BD12" i="11"/>
  <c r="BD11" i="11"/>
  <c r="BD10" i="11"/>
  <c r="BD9" i="11"/>
  <c r="BD13" i="9"/>
  <c r="BD7" i="11"/>
  <c r="BD6" i="11"/>
  <c r="BD5" i="11"/>
  <c r="BD3" i="11"/>
  <c r="BD4" i="11"/>
  <c r="BD2" i="11"/>
  <c r="BD2" i="9" s="1"/>
  <c r="BD15" i="10"/>
  <c r="BD12" i="10"/>
  <c r="BD11" i="10"/>
  <c r="BD10" i="10"/>
  <c r="BD9" i="10"/>
  <c r="BD7" i="10"/>
  <c r="BD6" i="10"/>
  <c r="BD5" i="10"/>
  <c r="BD4" i="10"/>
  <c r="BD3" i="10"/>
  <c r="BD2" i="10"/>
  <c r="M20" i="11"/>
  <c r="L20" i="11"/>
  <c r="L19" i="11"/>
  <c r="L20" i="9"/>
  <c r="H17" i="10"/>
  <c r="C11" i="10"/>
  <c r="N8" i="10"/>
  <c r="N9" i="10"/>
  <c r="N10" i="10"/>
  <c r="N11" i="10"/>
  <c r="N7" i="10"/>
  <c r="X10" i="10"/>
  <c r="X12" i="10"/>
  <c r="X13" i="10"/>
  <c r="X14" i="10"/>
  <c r="X14" i="9" s="1"/>
  <c r="X9" i="10"/>
  <c r="AE12" i="10"/>
  <c r="AA17" i="10"/>
  <c r="Z20" i="10"/>
  <c r="AS16" i="10"/>
  <c r="AS15" i="10"/>
  <c r="AV17" i="10"/>
  <c r="AV19" i="10"/>
  <c r="AV19" i="9" s="1"/>
  <c r="AV14" i="10"/>
  <c r="AW20" i="10"/>
  <c r="AW19" i="10"/>
  <c r="AY17" i="10"/>
  <c r="BA19" i="10"/>
  <c r="BA20" i="10"/>
  <c r="BA18" i="10"/>
  <c r="BA16" i="10"/>
  <c r="BA15" i="10"/>
  <c r="BB20" i="10"/>
  <c r="BB19" i="10"/>
  <c r="BB18" i="10"/>
  <c r="BB17" i="10"/>
  <c r="BB15" i="10"/>
  <c r="BF13" i="10"/>
  <c r="BF13" i="9" s="1"/>
  <c r="BF14" i="10"/>
  <c r="F9" i="10"/>
  <c r="E19" i="10"/>
  <c r="E20" i="10"/>
  <c r="E18" i="10"/>
  <c r="S2" i="9"/>
  <c r="S3" i="9"/>
  <c r="BD3" i="9"/>
  <c r="S4" i="9"/>
  <c r="BD4" i="9"/>
  <c r="BD5" i="9"/>
  <c r="S6" i="9"/>
  <c r="T6" i="9"/>
  <c r="AH6" i="9"/>
  <c r="BD6" i="9"/>
  <c r="N7" i="9"/>
  <c r="S7" i="9"/>
  <c r="T7" i="9"/>
  <c r="AH7" i="9"/>
  <c r="BD7" i="9"/>
  <c r="N8" i="9"/>
  <c r="Q8" i="9"/>
  <c r="S8" i="9"/>
  <c r="T8" i="9"/>
  <c r="AZ8" i="9"/>
  <c r="BD8" i="9"/>
  <c r="N9" i="9"/>
  <c r="Q9" i="9"/>
  <c r="S9" i="9"/>
  <c r="T9" i="9"/>
  <c r="X9" i="9"/>
  <c r="AI9" i="9"/>
  <c r="AZ9" i="9"/>
  <c r="BD9" i="9"/>
  <c r="M10" i="9"/>
  <c r="N10" i="9"/>
  <c r="Q10" i="9"/>
  <c r="S10" i="9"/>
  <c r="T10" i="9"/>
  <c r="X10" i="9"/>
  <c r="AH10" i="9"/>
  <c r="AZ10" i="9"/>
  <c r="BD10" i="9"/>
  <c r="M11" i="9"/>
  <c r="N11" i="9"/>
  <c r="S11" i="9"/>
  <c r="T11" i="9"/>
  <c r="AH11" i="9"/>
  <c r="AI11" i="9"/>
  <c r="AJ11" i="9"/>
  <c r="AV11" i="9"/>
  <c r="AZ11" i="9"/>
  <c r="BD11" i="9"/>
  <c r="M12" i="9"/>
  <c r="N12" i="9"/>
  <c r="P12" i="9"/>
  <c r="Q12" i="9"/>
  <c r="S12" i="9"/>
  <c r="T12" i="9"/>
  <c r="U12" i="9"/>
  <c r="V12" i="9"/>
  <c r="X12" i="9"/>
  <c r="AE12" i="9"/>
  <c r="AH12" i="9"/>
  <c r="AI12" i="9"/>
  <c r="AJ12" i="9"/>
  <c r="AZ12" i="9"/>
  <c r="BC12" i="9"/>
  <c r="BD12" i="9"/>
  <c r="N13" i="9"/>
  <c r="P13" i="9"/>
  <c r="Q13" i="9"/>
  <c r="S13" i="9"/>
  <c r="T13" i="9"/>
  <c r="V13" i="9"/>
  <c r="X13" i="9"/>
  <c r="AE13" i="9"/>
  <c r="AI13" i="9"/>
  <c r="AJ13" i="9"/>
  <c r="AZ13" i="9"/>
  <c r="BC13" i="9"/>
  <c r="M14" i="9"/>
  <c r="N14" i="9"/>
  <c r="P14" i="9"/>
  <c r="Q14" i="9"/>
  <c r="S14" i="9"/>
  <c r="T14" i="9"/>
  <c r="V14" i="9"/>
  <c r="Y14" i="9"/>
  <c r="AE14" i="9"/>
  <c r="AH14" i="9"/>
  <c r="AI14" i="9"/>
  <c r="AJ14" i="9"/>
  <c r="AV14" i="9"/>
  <c r="AZ14" i="9"/>
  <c r="BC14" i="9"/>
  <c r="BD14" i="9"/>
  <c r="BF14" i="9"/>
  <c r="L15" i="9"/>
  <c r="M15" i="9"/>
  <c r="N15" i="9"/>
  <c r="P15" i="9"/>
  <c r="S15" i="9"/>
  <c r="T15" i="9"/>
  <c r="V15" i="9"/>
  <c r="X15" i="9"/>
  <c r="Y15" i="9"/>
  <c r="AE15" i="9"/>
  <c r="AH15" i="9"/>
  <c r="AI15" i="9"/>
  <c r="AJ15" i="9"/>
  <c r="AS15" i="9"/>
  <c r="AZ15" i="9"/>
  <c r="BA15" i="9"/>
  <c r="BB15" i="9"/>
  <c r="BC15" i="9"/>
  <c r="BD15" i="9"/>
  <c r="M16" i="9"/>
  <c r="N16" i="9"/>
  <c r="O16" i="9"/>
  <c r="P16" i="9"/>
  <c r="Q16" i="9"/>
  <c r="S16" i="9"/>
  <c r="X16" i="9"/>
  <c r="Y16" i="9"/>
  <c r="AE16" i="9"/>
  <c r="AH16" i="9"/>
  <c r="AI16" i="9"/>
  <c r="AJ16" i="9"/>
  <c r="AS16" i="9"/>
  <c r="AZ16" i="9"/>
  <c r="BA16" i="9"/>
  <c r="BB16" i="9"/>
  <c r="BC16" i="9"/>
  <c r="BD16" i="9"/>
  <c r="BF16" i="9"/>
  <c r="L17" i="9"/>
  <c r="N17" i="9"/>
  <c r="O17" i="9"/>
  <c r="P17" i="9"/>
  <c r="Q17" i="9"/>
  <c r="S17" i="9"/>
  <c r="T17" i="9"/>
  <c r="V17" i="9"/>
  <c r="W17" i="9"/>
  <c r="X17" i="9"/>
  <c r="Y17" i="9"/>
  <c r="AA17" i="9"/>
  <c r="AB17" i="9"/>
  <c r="AH17" i="9"/>
  <c r="AI17" i="9"/>
  <c r="AJ17" i="9"/>
  <c r="AS17" i="9"/>
  <c r="AT17" i="9"/>
  <c r="AV17" i="9"/>
  <c r="AY17" i="9"/>
  <c r="AZ17" i="9"/>
  <c r="BB17" i="9"/>
  <c r="BC17" i="9"/>
  <c r="BD17" i="9"/>
  <c r="BF17" i="9"/>
  <c r="L18" i="9"/>
  <c r="N18" i="9"/>
  <c r="O18" i="9"/>
  <c r="P18" i="9"/>
  <c r="Q18" i="9"/>
  <c r="S18" i="9"/>
  <c r="T18" i="9"/>
  <c r="U18" i="9"/>
  <c r="V18" i="9"/>
  <c r="W18" i="9"/>
  <c r="X18" i="9"/>
  <c r="Y18" i="9"/>
  <c r="AA18" i="9"/>
  <c r="AB18" i="9"/>
  <c r="AE18" i="9"/>
  <c r="AF18" i="9"/>
  <c r="AG18" i="9"/>
  <c r="AH18" i="9"/>
  <c r="AI18" i="9"/>
  <c r="AJ18" i="9"/>
  <c r="AS18" i="9"/>
  <c r="AT18" i="9"/>
  <c r="AZ18" i="9"/>
  <c r="BA18" i="9"/>
  <c r="BB18" i="9"/>
  <c r="BC18" i="9"/>
  <c r="BD18" i="9"/>
  <c r="BF18" i="9"/>
  <c r="L19" i="9"/>
  <c r="N19" i="9"/>
  <c r="O19" i="9"/>
  <c r="P19" i="9"/>
  <c r="Q19" i="9"/>
  <c r="S19" i="9"/>
  <c r="T19" i="9"/>
  <c r="U19" i="9"/>
  <c r="V19" i="9"/>
  <c r="W19" i="9"/>
  <c r="X19" i="9"/>
  <c r="Y19" i="9"/>
  <c r="AA19" i="9"/>
  <c r="AB19" i="9"/>
  <c r="AC19" i="9"/>
  <c r="AE19" i="9"/>
  <c r="AF19" i="9"/>
  <c r="AH19" i="9"/>
  <c r="AI19" i="9"/>
  <c r="AJ19" i="9"/>
  <c r="AS19" i="9"/>
  <c r="AT19" i="9"/>
  <c r="AW19" i="9"/>
  <c r="AZ19" i="9"/>
  <c r="BA19" i="9"/>
  <c r="BB19" i="9"/>
  <c r="BC19" i="9"/>
  <c r="BD19" i="9"/>
  <c r="BF19" i="9"/>
  <c r="K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D20" i="9"/>
  <c r="AE20" i="9"/>
  <c r="AG20" i="9"/>
  <c r="AH20" i="9"/>
  <c r="AI20" i="9"/>
  <c r="AJ20" i="9"/>
  <c r="AS20" i="9"/>
  <c r="AT20" i="9"/>
  <c r="AV20" i="9"/>
  <c r="AW20" i="9"/>
  <c r="AY20" i="9"/>
  <c r="AZ20" i="9"/>
  <c r="BA20" i="9"/>
  <c r="BB20" i="9"/>
  <c r="BC20" i="9"/>
  <c r="BD20" i="9"/>
  <c r="BE20" i="9"/>
  <c r="BF20" i="9"/>
  <c r="F9" i="9"/>
  <c r="C11" i="9"/>
  <c r="G11" i="9"/>
  <c r="D12" i="9"/>
  <c r="F12" i="9"/>
  <c r="G12" i="9"/>
  <c r="C13" i="9"/>
  <c r="D13" i="9"/>
  <c r="G13" i="9"/>
  <c r="D14" i="9"/>
  <c r="F14" i="9"/>
  <c r="G14" i="9"/>
  <c r="D15" i="9"/>
  <c r="G15" i="9"/>
  <c r="J15" i="9"/>
  <c r="C16" i="9"/>
  <c r="D16" i="9"/>
  <c r="F16" i="9"/>
  <c r="G16" i="9"/>
  <c r="J16" i="9"/>
  <c r="C17" i="9"/>
  <c r="D17" i="9"/>
  <c r="F17" i="9"/>
  <c r="G17" i="9"/>
  <c r="H17" i="9"/>
  <c r="J17" i="9"/>
  <c r="C18" i="9"/>
  <c r="D18" i="9"/>
  <c r="E18" i="9"/>
  <c r="F18" i="9"/>
  <c r="G18" i="9"/>
  <c r="I18" i="9"/>
  <c r="J18" i="9"/>
  <c r="C19" i="9"/>
  <c r="D19" i="9"/>
  <c r="E19" i="9"/>
  <c r="F19" i="9"/>
  <c r="G19" i="9"/>
  <c r="I19" i="9"/>
  <c r="J19" i="9"/>
  <c r="C20" i="9"/>
  <c r="D20" i="9"/>
  <c r="E20" i="9"/>
  <c r="F20" i="9"/>
  <c r="G20" i="9"/>
  <c r="I20" i="9"/>
  <c r="J20" i="9"/>
  <c r="B19" i="9"/>
  <c r="B20" i="9"/>
  <c r="BF19" i="11"/>
  <c r="BF14" i="11"/>
  <c r="BF16" i="11"/>
  <c r="BF17" i="11"/>
  <c r="BF18" i="11"/>
  <c r="BF13" i="11"/>
  <c r="BB18" i="11"/>
  <c r="BB16" i="11"/>
  <c r="BB17" i="11"/>
  <c r="BB15" i="11"/>
  <c r="BA16" i="11"/>
  <c r="BA15" i="11"/>
  <c r="AZ18" i="11"/>
  <c r="AZ17" i="11"/>
  <c r="AZ13" i="11"/>
  <c r="AZ14" i="11"/>
  <c r="AZ15" i="11"/>
  <c r="AZ16" i="11"/>
  <c r="AZ12" i="11"/>
  <c r="AY17" i="11"/>
  <c r="AW19" i="11"/>
  <c r="AV19" i="11"/>
  <c r="AV17" i="11"/>
  <c r="AV14" i="11"/>
  <c r="AV11" i="11"/>
  <c r="AS18" i="11"/>
  <c r="AS19" i="11"/>
  <c r="AS20" i="11"/>
  <c r="AS17" i="11"/>
  <c r="AS16" i="11"/>
  <c r="AS15" i="11"/>
  <c r="AJ12" i="11"/>
  <c r="AJ13" i="11"/>
  <c r="AJ14" i="11"/>
  <c r="AJ15" i="11"/>
  <c r="AJ16" i="11"/>
  <c r="AJ17" i="11"/>
  <c r="AJ18" i="11"/>
  <c r="AJ19" i="11"/>
  <c r="AJ11" i="11"/>
  <c r="AI18" i="11"/>
  <c r="AI16" i="11"/>
  <c r="AI17" i="11"/>
  <c r="AH17" i="11"/>
  <c r="AH16" i="11"/>
  <c r="AG18" i="11"/>
  <c r="AF19" i="11"/>
  <c r="AE19" i="11"/>
  <c r="AE16" i="11"/>
  <c r="AE18" i="11"/>
  <c r="AE15" i="11"/>
  <c r="AE13" i="11"/>
  <c r="AE14" i="11"/>
  <c r="AE12" i="11"/>
  <c r="AC19" i="11"/>
  <c r="Z20" i="11"/>
  <c r="X19" i="11"/>
  <c r="X18" i="11"/>
  <c r="X16" i="11"/>
  <c r="X17" i="11"/>
  <c r="X10" i="11"/>
  <c r="X12" i="11"/>
  <c r="X13" i="11"/>
  <c r="X14" i="11"/>
  <c r="X15" i="11"/>
  <c r="X9" i="11"/>
  <c r="V19" i="11"/>
  <c r="V20" i="11"/>
  <c r="V18" i="11"/>
  <c r="V17" i="11"/>
  <c r="V15" i="11"/>
  <c r="V14" i="11"/>
  <c r="V13" i="11"/>
  <c r="V12" i="11"/>
  <c r="T10" i="11"/>
  <c r="T11" i="11"/>
  <c r="T12" i="11"/>
  <c r="T13" i="11"/>
  <c r="T14" i="11"/>
  <c r="T15" i="11"/>
  <c r="T17" i="11"/>
  <c r="T18" i="11"/>
  <c r="T19" i="11"/>
  <c r="T9" i="11"/>
  <c r="M11" i="11"/>
  <c r="M12" i="11"/>
  <c r="M13" i="11"/>
  <c r="M14" i="11"/>
  <c r="M15" i="11"/>
  <c r="M16" i="11"/>
  <c r="M10" i="11"/>
  <c r="L15" i="11"/>
  <c r="N11" i="11"/>
  <c r="O17" i="11"/>
  <c r="O16" i="11"/>
  <c r="P19" i="11"/>
  <c r="P18" i="11"/>
  <c r="P16" i="11"/>
  <c r="P17" i="11"/>
  <c r="P12" i="11"/>
  <c r="P13" i="11"/>
  <c r="P14" i="11"/>
  <c r="P15" i="11"/>
  <c r="Q15" i="11"/>
  <c r="Q16" i="11"/>
  <c r="Q17" i="11"/>
  <c r="Q18" i="11"/>
  <c r="Q13" i="11"/>
  <c r="Q14" i="11"/>
  <c r="Q12" i="11"/>
  <c r="Q9" i="11"/>
  <c r="Q10" i="11"/>
  <c r="Q8" i="11"/>
  <c r="R20" i="11"/>
  <c r="G17" i="11"/>
  <c r="G16" i="11"/>
  <c r="G11" i="11"/>
  <c r="G12" i="11"/>
  <c r="G13" i="11"/>
  <c r="G14" i="11"/>
  <c r="G15" i="11"/>
  <c r="H17" i="11"/>
  <c r="E19" i="11"/>
  <c r="E20" i="11"/>
  <c r="E18" i="11"/>
  <c r="F17" i="11"/>
  <c r="F18" i="11"/>
  <c r="F15" i="11"/>
  <c r="F16" i="11"/>
  <c r="F14" i="11"/>
  <c r="F12" i="11"/>
  <c r="F10" i="11"/>
  <c r="F9" i="11"/>
  <c r="D12" i="11"/>
  <c r="D13" i="11"/>
  <c r="D14" i="11"/>
  <c r="D15" i="11"/>
  <c r="D16" i="11"/>
  <c r="D17" i="11"/>
  <c r="C16" i="11"/>
  <c r="C17" i="11"/>
  <c r="C13" i="11"/>
  <c r="D18" i="11"/>
  <c r="D19" i="11"/>
  <c r="D20" i="11"/>
  <c r="C11" i="11"/>
  <c r="T6" i="11"/>
  <c r="AH6" i="11"/>
  <c r="N7" i="11"/>
  <c r="T7" i="11"/>
  <c r="AH7" i="11"/>
  <c r="N8" i="11"/>
  <c r="T8" i="11"/>
  <c r="AZ8" i="11"/>
  <c r="N9" i="11"/>
  <c r="AI9" i="11"/>
  <c r="AZ9" i="11"/>
  <c r="N10" i="11"/>
  <c r="AH10" i="11"/>
  <c r="AZ10" i="11"/>
  <c r="AH11" i="11"/>
  <c r="AI11" i="11"/>
  <c r="AZ11" i="11"/>
  <c r="N12" i="11"/>
  <c r="U12" i="11"/>
  <c r="AH12" i="11"/>
  <c r="AI12" i="11"/>
  <c r="BC12" i="11"/>
  <c r="N13" i="11"/>
  <c r="AI13" i="11"/>
  <c r="BC13" i="11"/>
  <c r="N14" i="11"/>
  <c r="Y14" i="11"/>
  <c r="AH14" i="11"/>
  <c r="AI14" i="11"/>
  <c r="BC14" i="11"/>
  <c r="N15" i="11"/>
  <c r="Y15" i="11"/>
  <c r="AH15" i="11"/>
  <c r="AI15" i="11"/>
  <c r="BC15" i="11"/>
  <c r="N16" i="11"/>
  <c r="Y16" i="11"/>
  <c r="BC16" i="11"/>
  <c r="BD16" i="11"/>
  <c r="L17" i="11"/>
  <c r="N17" i="11"/>
  <c r="W17" i="11"/>
  <c r="Y17" i="11"/>
  <c r="AA17" i="11"/>
  <c r="AB17" i="11"/>
  <c r="AT17" i="11"/>
  <c r="BC17" i="11"/>
  <c r="BD17" i="11"/>
  <c r="L18" i="11"/>
  <c r="N18" i="11"/>
  <c r="O18" i="11"/>
  <c r="U18" i="11"/>
  <c r="W18" i="11"/>
  <c r="Y18" i="11"/>
  <c r="AA18" i="11"/>
  <c r="AB18" i="11"/>
  <c r="AF18" i="11"/>
  <c r="AH18" i="11"/>
  <c r="AT18" i="11"/>
  <c r="BA18" i="11"/>
  <c r="BC18" i="11"/>
  <c r="BD18" i="11"/>
  <c r="N19" i="11"/>
  <c r="O19" i="11"/>
  <c r="Q19" i="11"/>
  <c r="U19" i="11"/>
  <c r="W19" i="11"/>
  <c r="Y19" i="11"/>
  <c r="AA19" i="11"/>
  <c r="AB19" i="11"/>
  <c r="AH19" i="11"/>
  <c r="AI19" i="11"/>
  <c r="AT19" i="11"/>
  <c r="AZ19" i="11"/>
  <c r="BA19" i="11"/>
  <c r="BB19" i="11"/>
  <c r="BC19" i="11"/>
  <c r="BD19" i="11"/>
  <c r="N20" i="11"/>
  <c r="O20" i="11"/>
  <c r="P20" i="11"/>
  <c r="Q20" i="11"/>
  <c r="T20" i="11"/>
  <c r="U20" i="11"/>
  <c r="W20" i="11"/>
  <c r="X20" i="11"/>
  <c r="Y20" i="11"/>
  <c r="AA20" i="11"/>
  <c r="AB20" i="11"/>
  <c r="AD20" i="11"/>
  <c r="AE20" i="11"/>
  <c r="AG20" i="11"/>
  <c r="AH20" i="11"/>
  <c r="AI20" i="11"/>
  <c r="AJ20" i="11"/>
  <c r="AT20" i="11"/>
  <c r="AV20" i="11"/>
  <c r="AW20" i="11"/>
  <c r="AY20" i="11"/>
  <c r="AZ20" i="11"/>
  <c r="BA20" i="11"/>
  <c r="BB20" i="11"/>
  <c r="BC20" i="11"/>
  <c r="BD20" i="11"/>
  <c r="BF20" i="11"/>
  <c r="F2" i="11"/>
  <c r="F3" i="11"/>
  <c r="F4" i="11"/>
  <c r="F5" i="11"/>
  <c r="F6" i="11"/>
  <c r="F7" i="11"/>
  <c r="F8" i="11"/>
  <c r="F11" i="11"/>
  <c r="F13" i="11"/>
  <c r="J15" i="11"/>
  <c r="J16" i="11"/>
  <c r="J17" i="11"/>
  <c r="C18" i="11"/>
  <c r="G18" i="11"/>
  <c r="I18" i="11"/>
  <c r="J18" i="11"/>
  <c r="C19" i="11"/>
  <c r="F19" i="11"/>
  <c r="G19" i="11"/>
  <c r="I19" i="11"/>
  <c r="J19" i="11"/>
  <c r="C20" i="11"/>
  <c r="F20" i="11"/>
  <c r="G20" i="11"/>
  <c r="I20" i="11"/>
  <c r="J20" i="11"/>
  <c r="K20" i="11"/>
  <c r="B19" i="11"/>
  <c r="B20" i="11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AA2" i="8"/>
  <c r="AB2" i="8"/>
  <c r="AC2" i="8"/>
  <c r="AD2" i="8"/>
  <c r="AE2" i="8"/>
  <c r="AF2" i="8"/>
  <c r="AG2" i="8"/>
  <c r="AH2" i="8"/>
  <c r="AI2" i="8"/>
  <c r="AJ2" i="8"/>
  <c r="AS2" i="8"/>
  <c r="AT2" i="8"/>
  <c r="AV2" i="8"/>
  <c r="AW2" i="8"/>
  <c r="AX2" i="8"/>
  <c r="AY2" i="8"/>
  <c r="AZ2" i="8"/>
  <c r="BA2" i="8"/>
  <c r="BB2" i="8"/>
  <c r="BC2" i="8"/>
  <c r="BD2" i="8"/>
  <c r="BE2" i="8"/>
  <c r="BF2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AJ3" i="8"/>
  <c r="AS3" i="8"/>
  <c r="AT3" i="8"/>
  <c r="AV3" i="8"/>
  <c r="AW3" i="8"/>
  <c r="AX3" i="8"/>
  <c r="AY3" i="8"/>
  <c r="AZ3" i="8"/>
  <c r="BA3" i="8"/>
  <c r="BB3" i="8"/>
  <c r="BC3" i="8"/>
  <c r="BD3" i="8"/>
  <c r="BE3" i="8"/>
  <c r="BF3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AI4" i="8"/>
  <c r="AJ4" i="8"/>
  <c r="AS4" i="8"/>
  <c r="AT4" i="8"/>
  <c r="AV4" i="8"/>
  <c r="AW4" i="8"/>
  <c r="AX4" i="8"/>
  <c r="AY4" i="8"/>
  <c r="AZ4" i="8"/>
  <c r="BA4" i="8"/>
  <c r="BB4" i="8"/>
  <c r="BC4" i="8"/>
  <c r="BD4" i="8"/>
  <c r="BE4" i="8"/>
  <c r="BF4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S5" i="8"/>
  <c r="AT5" i="8"/>
  <c r="AV5" i="8"/>
  <c r="AW5" i="8"/>
  <c r="AX5" i="8"/>
  <c r="AY5" i="8"/>
  <c r="AZ5" i="8"/>
  <c r="BA5" i="8"/>
  <c r="BB5" i="8"/>
  <c r="BC5" i="8"/>
  <c r="BD5" i="8"/>
  <c r="BE5" i="8"/>
  <c r="BF5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S6" i="8"/>
  <c r="AT6" i="8"/>
  <c r="AV6" i="8"/>
  <c r="AW6" i="8"/>
  <c r="AX6" i="8"/>
  <c r="AY6" i="8"/>
  <c r="AZ6" i="8"/>
  <c r="BA6" i="8"/>
  <c r="BB6" i="8"/>
  <c r="BC6" i="8"/>
  <c r="BD6" i="8"/>
  <c r="BE6" i="8"/>
  <c r="BF6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S7" i="8"/>
  <c r="AT7" i="8"/>
  <c r="AV7" i="8"/>
  <c r="AW7" i="8"/>
  <c r="AX7" i="8"/>
  <c r="AY7" i="8"/>
  <c r="AZ7" i="8"/>
  <c r="BA7" i="8"/>
  <c r="BB7" i="8"/>
  <c r="BC7" i="8"/>
  <c r="BD7" i="8"/>
  <c r="BE7" i="8"/>
  <c r="BF7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S8" i="8"/>
  <c r="AT8" i="8"/>
  <c r="AV8" i="8"/>
  <c r="AW8" i="8"/>
  <c r="AX8" i="8"/>
  <c r="AY8" i="8"/>
  <c r="AZ8" i="8"/>
  <c r="BA8" i="8"/>
  <c r="BB8" i="8"/>
  <c r="BC8" i="8"/>
  <c r="BD8" i="8"/>
  <c r="BE8" i="8"/>
  <c r="BF8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S9" i="8"/>
  <c r="AT9" i="8"/>
  <c r="AV9" i="8"/>
  <c r="AW9" i="8"/>
  <c r="AX9" i="8"/>
  <c r="AY9" i="8"/>
  <c r="AZ9" i="8"/>
  <c r="BA9" i="8"/>
  <c r="BB9" i="8"/>
  <c r="BC9" i="8"/>
  <c r="BD9" i="8"/>
  <c r="BE9" i="8"/>
  <c r="BF9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S10" i="8"/>
  <c r="AT10" i="8"/>
  <c r="AV10" i="8"/>
  <c r="AW10" i="8"/>
  <c r="AX10" i="8"/>
  <c r="AY10" i="8"/>
  <c r="AZ10" i="8"/>
  <c r="BA10" i="8"/>
  <c r="BB10" i="8"/>
  <c r="BC10" i="8"/>
  <c r="BD10" i="8"/>
  <c r="BE10" i="8"/>
  <c r="BF10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S11" i="8"/>
  <c r="AT11" i="8"/>
  <c r="AV11" i="8"/>
  <c r="AW11" i="8"/>
  <c r="AX11" i="8"/>
  <c r="AY11" i="8"/>
  <c r="AZ11" i="8"/>
  <c r="BA11" i="8"/>
  <c r="BB11" i="8"/>
  <c r="BC11" i="8"/>
  <c r="BD11" i="8"/>
  <c r="BE11" i="8"/>
  <c r="BF11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S12" i="8"/>
  <c r="AT12" i="8"/>
  <c r="AV12" i="8"/>
  <c r="AW12" i="8"/>
  <c r="AX12" i="8"/>
  <c r="AY12" i="8"/>
  <c r="AZ12" i="8"/>
  <c r="BA12" i="8"/>
  <c r="BB12" i="8"/>
  <c r="BC12" i="8"/>
  <c r="BD12" i="8"/>
  <c r="BE12" i="8"/>
  <c r="BF12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S13" i="8"/>
  <c r="AT13" i="8"/>
  <c r="AV13" i="8"/>
  <c r="AW13" i="8"/>
  <c r="AX13" i="8"/>
  <c r="AY13" i="8"/>
  <c r="AZ13" i="8"/>
  <c r="BA13" i="8"/>
  <c r="BB13" i="8"/>
  <c r="BC13" i="8"/>
  <c r="BD13" i="8"/>
  <c r="BE13" i="8"/>
  <c r="BF13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AI14" i="8"/>
  <c r="AJ14" i="8"/>
  <c r="AS14" i="8"/>
  <c r="AT14" i="8"/>
  <c r="AV14" i="8"/>
  <c r="AW14" i="8"/>
  <c r="AX14" i="8"/>
  <c r="AY14" i="8"/>
  <c r="AZ14" i="8"/>
  <c r="BA14" i="8"/>
  <c r="BB14" i="8"/>
  <c r="BC14" i="8"/>
  <c r="BD14" i="8"/>
  <c r="BE14" i="8"/>
  <c r="BF14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S15" i="8"/>
  <c r="AT15" i="8"/>
  <c r="AV15" i="8"/>
  <c r="AW15" i="8"/>
  <c r="AX15" i="8"/>
  <c r="AY15" i="8"/>
  <c r="AZ15" i="8"/>
  <c r="BA15" i="8"/>
  <c r="BB15" i="8"/>
  <c r="BC15" i="8"/>
  <c r="BD15" i="8"/>
  <c r="BE15" i="8"/>
  <c r="BF15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S16" i="8"/>
  <c r="AT16" i="8"/>
  <c r="AV16" i="8"/>
  <c r="AW16" i="8"/>
  <c r="AX16" i="8"/>
  <c r="AY16" i="8"/>
  <c r="AZ16" i="8"/>
  <c r="BA16" i="8"/>
  <c r="BB16" i="8"/>
  <c r="BC16" i="8"/>
  <c r="BD16" i="8"/>
  <c r="BE16" i="8"/>
  <c r="BF16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AI17" i="8"/>
  <c r="AJ17" i="8"/>
  <c r="AS17" i="8"/>
  <c r="AT17" i="8"/>
  <c r="AV17" i="8"/>
  <c r="AW17" i="8"/>
  <c r="AX17" i="8"/>
  <c r="AY17" i="8"/>
  <c r="AZ17" i="8"/>
  <c r="BA17" i="8"/>
  <c r="BB17" i="8"/>
  <c r="BC17" i="8"/>
  <c r="BD17" i="8"/>
  <c r="BE17" i="8"/>
  <c r="BF17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AI18" i="8"/>
  <c r="AJ18" i="8"/>
  <c r="AS18" i="8"/>
  <c r="AT18" i="8"/>
  <c r="AV18" i="8"/>
  <c r="AW18" i="8"/>
  <c r="AX18" i="8"/>
  <c r="AY18" i="8"/>
  <c r="AZ18" i="8"/>
  <c r="BA18" i="8"/>
  <c r="BB18" i="8"/>
  <c r="BC18" i="8"/>
  <c r="BD18" i="8"/>
  <c r="BE18" i="8"/>
  <c r="BF18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S19" i="8"/>
  <c r="AT19" i="8"/>
  <c r="AV19" i="8"/>
  <c r="AW19" i="8"/>
  <c r="AX19" i="8"/>
  <c r="AY19" i="8"/>
  <c r="AZ19" i="8"/>
  <c r="BA19" i="8"/>
  <c r="BB19" i="8"/>
  <c r="BC19" i="8"/>
  <c r="BD19" i="8"/>
  <c r="BE19" i="8"/>
  <c r="BF19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AI20" i="8"/>
  <c r="AJ20" i="8"/>
  <c r="AS20" i="8"/>
  <c r="AT20" i="8"/>
  <c r="AV20" i="8"/>
  <c r="AW20" i="8"/>
  <c r="AX20" i="8"/>
  <c r="AY20" i="8"/>
  <c r="AZ20" i="8"/>
  <c r="BA20" i="8"/>
  <c r="BB20" i="8"/>
  <c r="BC20" i="8"/>
  <c r="BD20" i="8"/>
  <c r="BE20" i="8"/>
  <c r="BF20" i="8"/>
  <c r="C2" i="8"/>
  <c r="D2" i="8"/>
  <c r="E2" i="8"/>
  <c r="F2" i="8"/>
  <c r="G2" i="8"/>
  <c r="H2" i="8"/>
  <c r="I2" i="8"/>
  <c r="J2" i="8"/>
  <c r="K2" i="8"/>
  <c r="L2" i="8"/>
  <c r="C3" i="8"/>
  <c r="D3" i="8"/>
  <c r="E3" i="8"/>
  <c r="F3" i="8"/>
  <c r="G3" i="8"/>
  <c r="H3" i="8"/>
  <c r="I3" i="8"/>
  <c r="J3" i="8"/>
  <c r="K3" i="8"/>
  <c r="L3" i="8"/>
  <c r="C4" i="8"/>
  <c r="D4" i="8"/>
  <c r="E4" i="8"/>
  <c r="F4" i="8"/>
  <c r="G4" i="8"/>
  <c r="H4" i="8"/>
  <c r="I4" i="8"/>
  <c r="J4" i="8"/>
  <c r="K4" i="8"/>
  <c r="L4" i="8"/>
  <c r="C5" i="8"/>
  <c r="D5" i="8"/>
  <c r="E5" i="8"/>
  <c r="F5" i="8"/>
  <c r="G5" i="8"/>
  <c r="H5" i="8"/>
  <c r="I5" i="8"/>
  <c r="J5" i="8"/>
  <c r="K5" i="8"/>
  <c r="L5" i="8"/>
  <c r="C6" i="8"/>
  <c r="D6" i="8"/>
  <c r="E6" i="8"/>
  <c r="F6" i="8"/>
  <c r="G6" i="8"/>
  <c r="H6" i="8"/>
  <c r="I6" i="8"/>
  <c r="J6" i="8"/>
  <c r="K6" i="8"/>
  <c r="L6" i="8"/>
  <c r="C7" i="8"/>
  <c r="D7" i="8"/>
  <c r="E7" i="8"/>
  <c r="F7" i="8"/>
  <c r="G7" i="8"/>
  <c r="H7" i="8"/>
  <c r="I7" i="8"/>
  <c r="J7" i="8"/>
  <c r="K7" i="8"/>
  <c r="L7" i="8"/>
  <c r="C8" i="8"/>
  <c r="D8" i="8"/>
  <c r="E8" i="8"/>
  <c r="F8" i="8"/>
  <c r="G8" i="8"/>
  <c r="H8" i="8"/>
  <c r="I8" i="8"/>
  <c r="J8" i="8"/>
  <c r="K8" i="8"/>
  <c r="L8" i="8"/>
  <c r="C9" i="8"/>
  <c r="D9" i="8"/>
  <c r="E9" i="8"/>
  <c r="F9" i="8"/>
  <c r="G9" i="8"/>
  <c r="H9" i="8"/>
  <c r="I9" i="8"/>
  <c r="J9" i="8"/>
  <c r="K9" i="8"/>
  <c r="L9" i="8"/>
  <c r="C10" i="8"/>
  <c r="D10" i="8"/>
  <c r="E10" i="8"/>
  <c r="F10" i="8"/>
  <c r="G10" i="8"/>
  <c r="H10" i="8"/>
  <c r="I10" i="8"/>
  <c r="J10" i="8"/>
  <c r="K10" i="8"/>
  <c r="L10" i="8"/>
  <c r="C11" i="8"/>
  <c r="D11" i="8"/>
  <c r="E11" i="8"/>
  <c r="F11" i="8"/>
  <c r="G11" i="8"/>
  <c r="H11" i="8"/>
  <c r="I11" i="8"/>
  <c r="J11" i="8"/>
  <c r="K11" i="8"/>
  <c r="L11" i="8"/>
  <c r="C12" i="8"/>
  <c r="D12" i="8"/>
  <c r="E12" i="8"/>
  <c r="F12" i="8"/>
  <c r="G12" i="8"/>
  <c r="H12" i="8"/>
  <c r="I12" i="8"/>
  <c r="J12" i="8"/>
  <c r="K12" i="8"/>
  <c r="L12" i="8"/>
  <c r="C13" i="8"/>
  <c r="D13" i="8"/>
  <c r="E13" i="8"/>
  <c r="F13" i="8"/>
  <c r="G13" i="8"/>
  <c r="H13" i="8"/>
  <c r="I13" i="8"/>
  <c r="J13" i="8"/>
  <c r="K13" i="8"/>
  <c r="L13" i="8"/>
  <c r="C14" i="8"/>
  <c r="D14" i="8"/>
  <c r="E14" i="8"/>
  <c r="F14" i="8"/>
  <c r="G14" i="8"/>
  <c r="H14" i="8"/>
  <c r="I14" i="8"/>
  <c r="J14" i="8"/>
  <c r="K14" i="8"/>
  <c r="L14" i="8"/>
  <c r="C15" i="8"/>
  <c r="D15" i="8"/>
  <c r="E15" i="8"/>
  <c r="F15" i="8"/>
  <c r="G15" i="8"/>
  <c r="H15" i="8"/>
  <c r="I15" i="8"/>
  <c r="J15" i="8"/>
  <c r="K15" i="8"/>
  <c r="L15" i="8"/>
  <c r="C16" i="8"/>
  <c r="D16" i="8"/>
  <c r="E16" i="8"/>
  <c r="F16" i="8"/>
  <c r="G16" i="8"/>
  <c r="H16" i="8"/>
  <c r="I16" i="8"/>
  <c r="J16" i="8"/>
  <c r="K16" i="8"/>
  <c r="L16" i="8"/>
  <c r="C17" i="8"/>
  <c r="D17" i="8"/>
  <c r="E17" i="8"/>
  <c r="F17" i="8"/>
  <c r="G17" i="8"/>
  <c r="H17" i="8"/>
  <c r="I17" i="8"/>
  <c r="J17" i="8"/>
  <c r="K17" i="8"/>
  <c r="L17" i="8"/>
  <c r="C18" i="8"/>
  <c r="D18" i="8"/>
  <c r="E18" i="8"/>
  <c r="F18" i="8"/>
  <c r="G18" i="8"/>
  <c r="H18" i="8"/>
  <c r="I18" i="8"/>
  <c r="J18" i="8"/>
  <c r="K18" i="8"/>
  <c r="L18" i="8"/>
  <c r="C19" i="8"/>
  <c r="D19" i="8"/>
  <c r="E19" i="8"/>
  <c r="F19" i="8"/>
  <c r="G19" i="8"/>
  <c r="H19" i="8"/>
  <c r="I19" i="8"/>
  <c r="J19" i="8"/>
  <c r="K19" i="8"/>
  <c r="L19" i="8"/>
  <c r="C20" i="8"/>
  <c r="D20" i="8"/>
  <c r="E20" i="8"/>
  <c r="F20" i="8"/>
  <c r="G20" i="8"/>
  <c r="H20" i="8"/>
  <c r="I20" i="8"/>
  <c r="J20" i="8"/>
  <c r="K20" i="8"/>
  <c r="L20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" i="8"/>
  <c r="T6" i="10"/>
  <c r="AH6" i="10"/>
  <c r="T7" i="10"/>
  <c r="AH7" i="10"/>
  <c r="Q8" i="10"/>
  <c r="T8" i="10"/>
  <c r="AZ8" i="10"/>
  <c r="Q9" i="10"/>
  <c r="T9" i="10"/>
  <c r="AI9" i="10"/>
  <c r="AZ9" i="10"/>
  <c r="M10" i="10"/>
  <c r="Q10" i="10"/>
  <c r="T10" i="10"/>
  <c r="AH10" i="10"/>
  <c r="AZ10" i="10"/>
  <c r="G11" i="10"/>
  <c r="M11" i="10"/>
  <c r="T11" i="10"/>
  <c r="AH11" i="10"/>
  <c r="AI11" i="10"/>
  <c r="AJ11" i="10"/>
  <c r="AV11" i="10"/>
  <c r="AZ11" i="10"/>
  <c r="D12" i="10"/>
  <c r="F12" i="10"/>
  <c r="G12" i="10"/>
  <c r="M12" i="10"/>
  <c r="N12" i="10"/>
  <c r="P12" i="10"/>
  <c r="Q12" i="10"/>
  <c r="T12" i="10"/>
  <c r="U12" i="10"/>
  <c r="V12" i="10"/>
  <c r="AH12" i="10"/>
  <c r="AI12" i="10"/>
  <c r="AJ12" i="10"/>
  <c r="AZ12" i="10"/>
  <c r="C13" i="10"/>
  <c r="D13" i="10"/>
  <c r="G13" i="10"/>
  <c r="N13" i="10"/>
  <c r="P13" i="10"/>
  <c r="Q13" i="10"/>
  <c r="T13" i="10"/>
  <c r="V13" i="10"/>
  <c r="AE13" i="10"/>
  <c r="AI13" i="10"/>
  <c r="AJ13" i="10"/>
  <c r="AZ13" i="10"/>
  <c r="D14" i="10"/>
  <c r="F14" i="10"/>
  <c r="G14" i="10"/>
  <c r="M14" i="10"/>
  <c r="N14" i="10"/>
  <c r="P14" i="10"/>
  <c r="Q14" i="10"/>
  <c r="T14" i="10"/>
  <c r="V14" i="10"/>
  <c r="Y14" i="10"/>
  <c r="AE14" i="10"/>
  <c r="AH14" i="10"/>
  <c r="AI14" i="10"/>
  <c r="AJ14" i="10"/>
  <c r="AZ14" i="10"/>
  <c r="D15" i="10"/>
  <c r="G15" i="10"/>
  <c r="J15" i="10"/>
  <c r="L15" i="10"/>
  <c r="M15" i="10"/>
  <c r="N15" i="10"/>
  <c r="P15" i="10"/>
  <c r="T15" i="10"/>
  <c r="V15" i="10"/>
  <c r="X15" i="10"/>
  <c r="Y15" i="10"/>
  <c r="AE15" i="10"/>
  <c r="AH15" i="10"/>
  <c r="AI15" i="10"/>
  <c r="AJ15" i="10"/>
  <c r="AZ15" i="10"/>
  <c r="BC15" i="10"/>
  <c r="C16" i="10"/>
  <c r="D16" i="10"/>
  <c r="F16" i="10"/>
  <c r="G16" i="10"/>
  <c r="J16" i="10"/>
  <c r="M16" i="10"/>
  <c r="N16" i="10"/>
  <c r="O16" i="10"/>
  <c r="P16" i="10"/>
  <c r="Q16" i="10"/>
  <c r="X16" i="10"/>
  <c r="Y16" i="10"/>
  <c r="AE16" i="10"/>
  <c r="AH16" i="10"/>
  <c r="AI16" i="10"/>
  <c r="AJ16" i="10"/>
  <c r="AZ16" i="10"/>
  <c r="BB16" i="10"/>
  <c r="BC16" i="10"/>
  <c r="BD16" i="10"/>
  <c r="BF16" i="10"/>
  <c r="C17" i="10"/>
  <c r="D17" i="10"/>
  <c r="F17" i="10"/>
  <c r="G17" i="10"/>
  <c r="J17" i="10"/>
  <c r="L17" i="10"/>
  <c r="N17" i="10"/>
  <c r="O17" i="10"/>
  <c r="P17" i="10"/>
  <c r="Q17" i="10"/>
  <c r="T17" i="10"/>
  <c r="V17" i="10"/>
  <c r="W17" i="10"/>
  <c r="X17" i="10"/>
  <c r="Y17" i="10"/>
  <c r="AB17" i="10"/>
  <c r="AH17" i="10"/>
  <c r="AI17" i="10"/>
  <c r="AJ17" i="10"/>
  <c r="AS17" i="10"/>
  <c r="AT17" i="10"/>
  <c r="AZ17" i="10"/>
  <c r="BC17" i="10"/>
  <c r="BD17" i="10"/>
  <c r="BF17" i="10"/>
  <c r="C18" i="10"/>
  <c r="D18" i="10"/>
  <c r="F18" i="10"/>
  <c r="G18" i="10"/>
  <c r="I18" i="10"/>
  <c r="J18" i="10"/>
  <c r="L18" i="10"/>
  <c r="N18" i="10"/>
  <c r="O18" i="10"/>
  <c r="P18" i="10"/>
  <c r="Q18" i="10"/>
  <c r="T18" i="10"/>
  <c r="U18" i="10"/>
  <c r="V18" i="10"/>
  <c r="W18" i="10"/>
  <c r="X18" i="10"/>
  <c r="Y18" i="10"/>
  <c r="AA18" i="10"/>
  <c r="AB18" i="10"/>
  <c r="AE18" i="10"/>
  <c r="AF18" i="10"/>
  <c r="AG18" i="10"/>
  <c r="AH18" i="10"/>
  <c r="AI18" i="10"/>
  <c r="AJ18" i="10"/>
  <c r="AS18" i="10"/>
  <c r="AT18" i="10"/>
  <c r="AZ18" i="10"/>
  <c r="BC18" i="10"/>
  <c r="BD18" i="10"/>
  <c r="BF18" i="10"/>
  <c r="C19" i="10"/>
  <c r="D19" i="10"/>
  <c r="F19" i="10"/>
  <c r="G19" i="10"/>
  <c r="I19" i="10"/>
  <c r="J19" i="10"/>
  <c r="L19" i="10"/>
  <c r="N19" i="10"/>
  <c r="O19" i="10"/>
  <c r="P19" i="10"/>
  <c r="Q19" i="10"/>
  <c r="T19" i="10"/>
  <c r="U19" i="10"/>
  <c r="V19" i="10"/>
  <c r="W19" i="10"/>
  <c r="X19" i="10"/>
  <c r="Y19" i="10"/>
  <c r="AA19" i="10"/>
  <c r="AB19" i="10"/>
  <c r="AC19" i="10"/>
  <c r="AE19" i="10"/>
  <c r="AF19" i="10"/>
  <c r="AH19" i="10"/>
  <c r="AI19" i="10"/>
  <c r="AJ19" i="10"/>
  <c r="AS19" i="10"/>
  <c r="AT19" i="10"/>
  <c r="AY19" i="10"/>
  <c r="AZ19" i="10"/>
  <c r="BC19" i="10"/>
  <c r="BD19" i="10"/>
  <c r="BF19" i="10"/>
  <c r="C20" i="10"/>
  <c r="D20" i="10"/>
  <c r="F20" i="10"/>
  <c r="G20" i="10"/>
  <c r="I20" i="10"/>
  <c r="J20" i="10"/>
  <c r="K20" i="10"/>
  <c r="L20" i="10"/>
  <c r="M20" i="10"/>
  <c r="N20" i="10"/>
  <c r="O20" i="10"/>
  <c r="P20" i="10"/>
  <c r="Q20" i="10"/>
  <c r="T20" i="10"/>
  <c r="U20" i="10"/>
  <c r="V20" i="10"/>
  <c r="W20" i="10"/>
  <c r="X20" i="10"/>
  <c r="Y20" i="10"/>
  <c r="AA20" i="10"/>
  <c r="AB20" i="10"/>
  <c r="AD20" i="10"/>
  <c r="AE20" i="10"/>
  <c r="AG20" i="10"/>
  <c r="AH20" i="10"/>
  <c r="AI20" i="10"/>
  <c r="AJ20" i="10"/>
  <c r="AS20" i="10"/>
  <c r="AT20" i="10"/>
  <c r="AV20" i="10"/>
  <c r="AY20" i="10"/>
  <c r="AZ20" i="10"/>
  <c r="BC20" i="10"/>
  <c r="BD20" i="10"/>
  <c r="BE20" i="10"/>
  <c r="BF20" i="10"/>
  <c r="B19" i="10"/>
  <c r="B20" i="10"/>
  <c r="U12" i="2"/>
  <c r="U12" i="3" s="1"/>
  <c r="F9" i="2"/>
  <c r="F9" i="3" s="1"/>
  <c r="F12" i="2"/>
  <c r="F14" i="2"/>
  <c r="F14" i="3" s="1"/>
  <c r="N7" i="2"/>
  <c r="N7" i="3" s="1"/>
  <c r="I18" i="3"/>
  <c r="I18" i="2"/>
  <c r="E17" i="2"/>
  <c r="BE20" i="1"/>
  <c r="BF20" i="1"/>
  <c r="BF13" i="1"/>
  <c r="BF14" i="1"/>
  <c r="BF16" i="1"/>
  <c r="BF17" i="1"/>
  <c r="BF18" i="1"/>
  <c r="BF19" i="1"/>
  <c r="F17" i="1"/>
  <c r="F16" i="1"/>
  <c r="I19" i="1"/>
  <c r="I20" i="1"/>
  <c r="H17" i="1"/>
  <c r="G13" i="1"/>
  <c r="G14" i="1"/>
  <c r="G15" i="1"/>
  <c r="G16" i="1"/>
  <c r="G17" i="1"/>
  <c r="G11" i="1"/>
  <c r="G12" i="1"/>
  <c r="N9" i="1"/>
  <c r="M10" i="1"/>
  <c r="N10" i="1"/>
  <c r="M11" i="1"/>
  <c r="N11" i="1"/>
  <c r="M12" i="1"/>
  <c r="N12" i="1"/>
  <c r="N8" i="1"/>
  <c r="T6" i="1"/>
  <c r="T7" i="1"/>
  <c r="Q8" i="1"/>
  <c r="T8" i="1"/>
  <c r="Q9" i="1"/>
  <c r="T9" i="1"/>
  <c r="Q10" i="1"/>
  <c r="T10" i="1"/>
  <c r="T11" i="1"/>
  <c r="P12" i="1"/>
  <c r="Q12" i="1"/>
  <c r="T12" i="1"/>
  <c r="N13" i="1"/>
  <c r="P13" i="1"/>
  <c r="Q13" i="1"/>
  <c r="T13" i="1"/>
  <c r="M14" i="1"/>
  <c r="N14" i="1"/>
  <c r="P14" i="1"/>
  <c r="Q14" i="1"/>
  <c r="T14" i="1"/>
  <c r="J15" i="1"/>
  <c r="L15" i="1"/>
  <c r="M15" i="1"/>
  <c r="N15" i="1"/>
  <c r="P15" i="1"/>
  <c r="T15" i="1"/>
  <c r="J16" i="1"/>
  <c r="M16" i="1"/>
  <c r="N16" i="1"/>
  <c r="O16" i="1"/>
  <c r="P16" i="1"/>
  <c r="Q16" i="1"/>
  <c r="J17" i="1"/>
  <c r="L17" i="1"/>
  <c r="N17" i="1"/>
  <c r="O17" i="1"/>
  <c r="P17" i="1"/>
  <c r="Q17" i="1"/>
  <c r="T17" i="1"/>
  <c r="J18" i="1"/>
  <c r="L18" i="1"/>
  <c r="N18" i="1"/>
  <c r="O18" i="1"/>
  <c r="P18" i="1"/>
  <c r="Q18" i="1"/>
  <c r="S18" i="1"/>
  <c r="T18" i="1"/>
  <c r="U18" i="1"/>
  <c r="J19" i="1"/>
  <c r="L19" i="1"/>
  <c r="N19" i="1"/>
  <c r="O19" i="1"/>
  <c r="P19" i="1"/>
  <c r="Q19" i="1"/>
  <c r="S19" i="1"/>
  <c r="T19" i="1"/>
  <c r="U19" i="1"/>
  <c r="J20" i="1"/>
  <c r="K20" i="1"/>
  <c r="L20" i="1"/>
  <c r="M20" i="1"/>
  <c r="N20" i="1"/>
  <c r="O20" i="1"/>
  <c r="P20" i="1"/>
  <c r="Q20" i="1"/>
  <c r="R20" i="1"/>
  <c r="S20" i="1"/>
  <c r="T20" i="1"/>
  <c r="U20" i="1"/>
  <c r="V12" i="1"/>
  <c r="V13" i="1"/>
  <c r="V14" i="1"/>
  <c r="V15" i="1"/>
  <c r="V17" i="1"/>
  <c r="V18" i="1"/>
  <c r="V19" i="1"/>
  <c r="V20" i="1"/>
  <c r="W17" i="1"/>
  <c r="W18" i="1"/>
  <c r="W19" i="1"/>
  <c r="W20" i="1"/>
  <c r="X9" i="1"/>
  <c r="X10" i="1"/>
  <c r="X12" i="1"/>
  <c r="X13" i="1"/>
  <c r="X14" i="1"/>
  <c r="X15" i="1"/>
  <c r="X16" i="1"/>
  <c r="X17" i="1"/>
  <c r="X18" i="1"/>
  <c r="X19" i="1"/>
  <c r="X20" i="1"/>
  <c r="Y14" i="1"/>
  <c r="Y15" i="1"/>
  <c r="Y16" i="1"/>
  <c r="Y17" i="1"/>
  <c r="Y18" i="1"/>
  <c r="Y19" i="1"/>
  <c r="Y20" i="1"/>
  <c r="Z20" i="1"/>
  <c r="AA17" i="1"/>
  <c r="AA18" i="1"/>
  <c r="AA19" i="1"/>
  <c r="AA20" i="1"/>
  <c r="AB20" i="1"/>
  <c r="AB17" i="1"/>
  <c r="AB18" i="1"/>
  <c r="AE12" i="1"/>
  <c r="AE13" i="1"/>
  <c r="AE14" i="1"/>
  <c r="AE15" i="1"/>
  <c r="AE16" i="1"/>
  <c r="AE18" i="1"/>
  <c r="AF18" i="1"/>
  <c r="AG18" i="1"/>
  <c r="AC19" i="1"/>
  <c r="AE19" i="1"/>
  <c r="AF19" i="1"/>
  <c r="AD20" i="1"/>
  <c r="AE20" i="1"/>
  <c r="AG20" i="1"/>
  <c r="AH6" i="1"/>
  <c r="AH7" i="1"/>
  <c r="AZ8" i="1"/>
  <c r="AI9" i="1"/>
  <c r="AZ9" i="1"/>
  <c r="AH10" i="1"/>
  <c r="AZ10" i="1"/>
  <c r="AH11" i="1"/>
  <c r="AI11" i="1"/>
  <c r="AJ11" i="1"/>
  <c r="AV11" i="1"/>
  <c r="AZ11" i="1"/>
  <c r="AH12" i="1"/>
  <c r="AI12" i="1"/>
  <c r="AJ12" i="1"/>
  <c r="AZ12" i="1"/>
  <c r="AI13" i="1"/>
  <c r="AJ13" i="1"/>
  <c r="AZ13" i="1"/>
  <c r="AH14" i="1"/>
  <c r="AI14" i="1"/>
  <c r="AJ14" i="1"/>
  <c r="AV14" i="1"/>
  <c r="AZ14" i="1"/>
  <c r="AH15" i="1"/>
  <c r="AI15" i="1"/>
  <c r="AJ15" i="1"/>
  <c r="AS15" i="1"/>
  <c r="AZ15" i="1"/>
  <c r="BA15" i="1"/>
  <c r="AH16" i="1"/>
  <c r="AI16" i="1"/>
  <c r="AJ16" i="1"/>
  <c r="AS16" i="1"/>
  <c r="AZ16" i="1"/>
  <c r="BA16" i="1"/>
  <c r="AH17" i="1"/>
  <c r="AI17" i="1"/>
  <c r="AJ17" i="1"/>
  <c r="AS17" i="1"/>
  <c r="AT17" i="1"/>
  <c r="AV17" i="1"/>
  <c r="AY17" i="1"/>
  <c r="AZ17" i="1"/>
  <c r="AH18" i="1"/>
  <c r="AI18" i="1"/>
  <c r="AJ18" i="1"/>
  <c r="AS18" i="1"/>
  <c r="AT18" i="1"/>
  <c r="AZ18" i="1"/>
  <c r="BA18" i="1"/>
  <c r="AH19" i="1"/>
  <c r="AI19" i="1"/>
  <c r="AJ19" i="1"/>
  <c r="AS19" i="1"/>
  <c r="AT19" i="1"/>
  <c r="AV19" i="1"/>
  <c r="AW19" i="1"/>
  <c r="AZ19" i="1"/>
  <c r="BA19" i="1"/>
  <c r="AH20" i="1"/>
  <c r="AI20" i="1"/>
  <c r="AJ20" i="1"/>
  <c r="AS20" i="1"/>
  <c r="AT20" i="1"/>
  <c r="AV20" i="1"/>
  <c r="AW20" i="1"/>
  <c r="AY20" i="1"/>
  <c r="AZ20" i="1"/>
  <c r="BA20" i="1"/>
  <c r="BB15" i="1"/>
  <c r="BB16" i="1"/>
  <c r="BB17" i="1"/>
  <c r="BB18" i="1"/>
  <c r="BB19" i="1"/>
  <c r="BB20" i="1"/>
  <c r="BC20" i="1"/>
  <c r="BD20" i="1"/>
  <c r="BC17" i="1"/>
  <c r="BD17" i="1"/>
  <c r="BC18" i="1"/>
  <c r="BD18" i="1"/>
  <c r="BC19" i="1"/>
  <c r="BD19" i="1"/>
  <c r="BD16" i="1"/>
  <c r="BC15" i="1"/>
  <c r="BC16" i="1"/>
  <c r="D19" i="1"/>
  <c r="E19" i="1"/>
  <c r="F19" i="1"/>
  <c r="G19" i="1"/>
  <c r="D20" i="1"/>
  <c r="E20" i="1"/>
  <c r="F20" i="1"/>
  <c r="G20" i="1"/>
  <c r="E18" i="1"/>
  <c r="F18" i="1"/>
  <c r="G18" i="1"/>
  <c r="D17" i="1"/>
  <c r="D18" i="1"/>
  <c r="C11" i="1"/>
  <c r="D12" i="1"/>
  <c r="C13" i="1"/>
  <c r="D13" i="1"/>
  <c r="D14" i="1"/>
  <c r="D15" i="1"/>
  <c r="C16" i="1"/>
  <c r="D16" i="1"/>
  <c r="C17" i="1"/>
  <c r="C18" i="1"/>
  <c r="B19" i="1"/>
  <c r="C19" i="1"/>
  <c r="B20" i="1"/>
  <c r="C20" i="1"/>
  <c r="F12" i="3" l="1"/>
  <c r="E17" i="3"/>
</calcChain>
</file>

<file path=xl/sharedStrings.xml><?xml version="1.0" encoding="utf-8"?>
<sst xmlns="http://schemas.openxmlformats.org/spreadsheetml/2006/main" count="631" uniqueCount="188">
  <si>
    <t>decade</t>
  </si>
  <si>
    <t xml:space="preserve">AE </t>
  </si>
  <si>
    <t xml:space="preserve">AR </t>
  </si>
  <si>
    <t xml:space="preserve">AU </t>
  </si>
  <si>
    <t xml:space="preserve">BD </t>
  </si>
  <si>
    <t xml:space="preserve">BR </t>
  </si>
  <si>
    <t xml:space="preserve">CA </t>
  </si>
  <si>
    <t xml:space="preserve">CD </t>
  </si>
  <si>
    <t xml:space="preserve">CI </t>
  </si>
  <si>
    <t xml:space="preserve">CL </t>
  </si>
  <si>
    <t xml:space="preserve">CN </t>
  </si>
  <si>
    <t xml:space="preserve">CO </t>
  </si>
  <si>
    <t xml:space="preserve">DE </t>
  </si>
  <si>
    <t xml:space="preserve">DK </t>
  </si>
  <si>
    <t xml:space="preserve">DZ </t>
  </si>
  <si>
    <t xml:space="preserve">EG </t>
  </si>
  <si>
    <t xml:space="preserve">ES </t>
  </si>
  <si>
    <t xml:space="preserve">ET </t>
  </si>
  <si>
    <t xml:space="preserve">FR </t>
  </si>
  <si>
    <t xml:space="preserve">GB </t>
  </si>
  <si>
    <t xml:space="preserve">ID </t>
  </si>
  <si>
    <t xml:space="preserve">IN </t>
  </si>
  <si>
    <t xml:space="preserve">IR </t>
  </si>
  <si>
    <t xml:space="preserve">IT </t>
  </si>
  <si>
    <t xml:space="preserve">JP </t>
  </si>
  <si>
    <t xml:space="preserve">KE </t>
  </si>
  <si>
    <t xml:space="preserve">KR </t>
  </si>
  <si>
    <t xml:space="preserve">MA </t>
  </si>
  <si>
    <t xml:space="preserve">ML </t>
  </si>
  <si>
    <t xml:space="preserve">MM </t>
  </si>
  <si>
    <t xml:space="preserve">MX </t>
  </si>
  <si>
    <t xml:space="preserve">NE </t>
  </si>
  <si>
    <t xml:space="preserve">NG </t>
  </si>
  <si>
    <t xml:space="preserve">NL </t>
  </si>
  <si>
    <t xml:space="preserve">NO </t>
  </si>
  <si>
    <t xml:space="preserve">NZ </t>
  </si>
  <si>
    <t xml:space="preserve">OA </t>
  </si>
  <si>
    <t xml:space="preserve">OB </t>
  </si>
  <si>
    <t xml:space="preserve">OC </t>
  </si>
  <si>
    <t xml:space="preserve">OD </t>
  </si>
  <si>
    <t xml:space="preserve">OE </t>
  </si>
  <si>
    <t xml:space="preserve">OH </t>
  </si>
  <si>
    <t xml:space="preserve">OI </t>
  </si>
  <si>
    <t xml:space="preserve">OJ </t>
  </si>
  <si>
    <t xml:space="preserve">PH </t>
  </si>
  <si>
    <t xml:space="preserve">PK </t>
  </si>
  <si>
    <t xml:space="preserve">QM </t>
  </si>
  <si>
    <t xml:space="preserve">RU </t>
  </si>
  <si>
    <t xml:space="preserve">RW </t>
  </si>
  <si>
    <t xml:space="preserve">SA </t>
  </si>
  <si>
    <t xml:space="preserve">SD </t>
  </si>
  <si>
    <t xml:space="preserve">SE </t>
  </si>
  <si>
    <t xml:space="preserve">TH </t>
  </si>
  <si>
    <t xml:space="preserve">TR </t>
  </si>
  <si>
    <t xml:space="preserve">US </t>
  </si>
  <si>
    <t xml:space="preserve">VN </t>
  </si>
  <si>
    <t xml:space="preserve">ZA </t>
  </si>
  <si>
    <t>East Asia</t>
  </si>
  <si>
    <t>Europe</t>
  </si>
  <si>
    <t>Latin America</t>
  </si>
  <si>
    <t>Middle East/North Africa</t>
  </si>
  <si>
    <t>North America/Oceania</t>
  </si>
  <si>
    <t>Russia/Central Asia</t>
  </si>
  <si>
    <t>South &amp; South-East Asia</t>
  </si>
  <si>
    <t xml:space="preserve"> Subsaharan Africa</t>
  </si>
  <si>
    <t>TW</t>
  </si>
  <si>
    <t>Sheets</t>
  </si>
  <si>
    <t>Female</t>
  </si>
  <si>
    <t>Male</t>
  </si>
  <si>
    <t>Sample</t>
  </si>
  <si>
    <t>Working Age Population [15-64]</t>
  </si>
  <si>
    <t>Concept</t>
  </si>
  <si>
    <t>Source</t>
  </si>
  <si>
    <t>ILO DATA</t>
  </si>
  <si>
    <t xml:space="preserve">Historical active population -in labour </t>
  </si>
  <si>
    <t>Total</t>
  </si>
  <si>
    <t>All population working age and in work</t>
  </si>
  <si>
    <t>Number of persons in economically active work</t>
  </si>
  <si>
    <t>ILO data</t>
  </si>
  <si>
    <t>Time-coverage</t>
  </si>
  <si>
    <t>1940-1980</t>
  </si>
  <si>
    <t>International Historical Statistics</t>
  </si>
  <si>
    <t>Economically active population with no mention of age</t>
  </si>
  <si>
    <t>National Statistics</t>
  </si>
  <si>
    <t>National Statistical publications compiled in the International Statistics Compedium</t>
  </si>
  <si>
    <t>1840-1940</t>
  </si>
  <si>
    <t xml:space="preserve">National Statistical Publications </t>
  </si>
  <si>
    <t>AE</t>
  </si>
  <si>
    <t>wAR</t>
  </si>
  <si>
    <t>wAU</t>
  </si>
  <si>
    <t>mBD</t>
  </si>
  <si>
    <t>wBD</t>
  </si>
  <si>
    <t>wBR</t>
  </si>
  <si>
    <t>wCA</t>
  </si>
  <si>
    <t>wCD</t>
  </si>
  <si>
    <t>wCI</t>
  </si>
  <si>
    <t>wCL</t>
  </si>
  <si>
    <t>wCN</t>
  </si>
  <si>
    <t>wCO</t>
  </si>
  <si>
    <t>wDE</t>
  </si>
  <si>
    <t>wDK</t>
  </si>
  <si>
    <t>wDZ</t>
  </si>
  <si>
    <t>wEG</t>
  </si>
  <si>
    <t>wES</t>
  </si>
  <si>
    <t>wFR</t>
  </si>
  <si>
    <t>wGB</t>
  </si>
  <si>
    <t>wID</t>
  </si>
  <si>
    <t>wIN</t>
  </si>
  <si>
    <t>wIT</t>
  </si>
  <si>
    <t>wJP</t>
  </si>
  <si>
    <t>wMX</t>
  </si>
  <si>
    <t>wNZ</t>
  </si>
  <si>
    <t>wRU</t>
  </si>
  <si>
    <t>wSE</t>
  </si>
  <si>
    <t>wTR</t>
  </si>
  <si>
    <t>wUS</t>
  </si>
  <si>
    <t>wZA</t>
  </si>
  <si>
    <t>wIR</t>
  </si>
  <si>
    <t>wKE</t>
  </si>
  <si>
    <t>wKR</t>
  </si>
  <si>
    <t>wMA</t>
  </si>
  <si>
    <t>wML</t>
  </si>
  <si>
    <t>wMM</t>
  </si>
  <si>
    <t>wNE</t>
  </si>
  <si>
    <t>wNG</t>
  </si>
  <si>
    <t>wNL</t>
  </si>
  <si>
    <t>wNO</t>
  </si>
  <si>
    <t>wPH</t>
  </si>
  <si>
    <t>wPK</t>
  </si>
  <si>
    <t>wRW</t>
  </si>
  <si>
    <t>wSA</t>
  </si>
  <si>
    <t>wSD</t>
  </si>
  <si>
    <t>wTH</t>
  </si>
  <si>
    <t>wTW</t>
  </si>
  <si>
    <t>wVN</t>
  </si>
  <si>
    <t>mAE</t>
  </si>
  <si>
    <t>mAR</t>
  </si>
  <si>
    <t>mBR</t>
  </si>
  <si>
    <t>mCL</t>
  </si>
  <si>
    <t>mCO</t>
  </si>
  <si>
    <t>mAU</t>
  </si>
  <si>
    <t>mDE</t>
  </si>
  <si>
    <t>mDK</t>
  </si>
  <si>
    <t>mES</t>
  </si>
  <si>
    <t>mFR</t>
  </si>
  <si>
    <t>mGB</t>
  </si>
  <si>
    <t>mIT</t>
  </si>
  <si>
    <t>mNL</t>
  </si>
  <si>
    <t>mNO</t>
  </si>
  <si>
    <t>mSE</t>
  </si>
  <si>
    <t>mUS</t>
  </si>
  <si>
    <t>mCA</t>
  </si>
  <si>
    <t>mNZ</t>
  </si>
  <si>
    <t>mMX</t>
  </si>
  <si>
    <t>mEG</t>
  </si>
  <si>
    <t>mDZ</t>
  </si>
  <si>
    <t>mMA</t>
  </si>
  <si>
    <t>mSA</t>
  </si>
  <si>
    <t>mTR</t>
  </si>
  <si>
    <t>mCD</t>
  </si>
  <si>
    <t>mCI</t>
  </si>
  <si>
    <t>mET</t>
  </si>
  <si>
    <t>mKE</t>
  </si>
  <si>
    <t>mML</t>
  </si>
  <si>
    <t>mNE</t>
  </si>
  <si>
    <t>mNG</t>
  </si>
  <si>
    <t>mRW</t>
  </si>
  <si>
    <t>mSD</t>
  </si>
  <si>
    <t>mZA</t>
  </si>
  <si>
    <t>mRU</t>
  </si>
  <si>
    <t>mCN</t>
  </si>
  <si>
    <t>mJP</t>
  </si>
  <si>
    <t>mKR</t>
  </si>
  <si>
    <t>mTW</t>
  </si>
  <si>
    <t>mID</t>
  </si>
  <si>
    <t>mIN</t>
  </si>
  <si>
    <t>mMM</t>
  </si>
  <si>
    <t>mPK</t>
  </si>
  <si>
    <t>mPH</t>
  </si>
  <si>
    <t>mTH</t>
  </si>
  <si>
    <t>mVN</t>
  </si>
  <si>
    <t>mIR</t>
  </si>
  <si>
    <t>SH_</t>
  </si>
  <si>
    <t>Employment rates</t>
  </si>
  <si>
    <t>Pop_</t>
  </si>
  <si>
    <t>All working age females working</t>
  </si>
  <si>
    <t>All working age males working</t>
  </si>
  <si>
    <t>Working age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</si>
</sst>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" fillId="0" borderId="1"/>
  </cellStyleXfs>
  <cellXfs count="19">
    <xf numFmtId="0" fontId="0" fillId="0" borderId="0" xfId="0"/>
    <xf numFmtId="1" fontId="0" fillId="0" borderId="1" xfId="0" applyNumberFormat="1" applyBorder="1"/>
    <xf numFmtId="0" fontId="1" fillId="0" borderId="0" xfId="0" applyFont="1"/>
    <xf numFmtId="2" fontId="0" fillId="0" borderId="1" xfId="0" applyNumberFormat="1" applyBorder="1"/>
    <xf numFmtId="1" fontId="0" fillId="0" borderId="0" xfId="0" applyNumberFormat="1"/>
    <xf numFmtId="1" fontId="1" fillId="0" borderId="0" xfId="0" applyNumberFormat="1" applyFont="1"/>
    <xf numFmtId="0" fontId="2" fillId="0" borderId="1" xfId="1" applyFont="1"/>
    <xf numFmtId="0" fontId="1" fillId="0" borderId="1" xfId="1"/>
    <xf numFmtId="0" fontId="3" fillId="0" borderId="1" xfId="1" applyFont="1"/>
    <xf numFmtId="0" fontId="1" fillId="0" borderId="1" xfId="1" applyAlignment="1">
      <alignment vertical="center"/>
    </xf>
    <xf numFmtId="0" fontId="0" fillId="2" borderId="0" xfId="0" applyFill="1"/>
    <xf numFmtId="1" fontId="0" fillId="2" borderId="0" xfId="0" applyNumberFormat="1" applyFill="1"/>
    <xf numFmtId="0" fontId="0" fillId="3" borderId="0" xfId="0" applyFill="1"/>
    <xf numFmtId="1" fontId="1" fillId="0" borderId="1" xfId="0" applyNumberFormat="1" applyFont="1" applyBorder="1"/>
    <xf numFmtId="0" fontId="4" fillId="0" borderId="0" xfId="0" applyFont="1"/>
    <xf numFmtId="0" fontId="0" fillId="0" borderId="0" xfId="0" applyFill="1"/>
    <xf numFmtId="0" fontId="1" fillId="0" borderId="0" xfId="0" applyFont="1" applyFill="1"/>
    <xf numFmtId="1" fontId="0" fillId="0" borderId="1" xfId="0" applyNumberFormat="1" applyFill="1" applyBorder="1"/>
    <xf numFmtId="2" fontId="0" fillId="0" borderId="1" xfId="0" applyNumberFormat="1" applyFill="1" applyBorder="1"/>
  </cellXfs>
  <cellStyles count="2">
    <cellStyle name="Normal" xfId="0" builtinId="0"/>
    <cellStyle name="Normal 2" xfId="1" xr:uid="{43672F5B-1F38-C943-B3E1-77BEA90711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5AE8A-A05A-1E49-B755-D050D7541504}">
  <dimension ref="A1:B41"/>
  <sheetViews>
    <sheetView tabSelected="1" workbookViewId="0">
      <selection activeCell="H32" sqref="H32"/>
    </sheetView>
  </sheetViews>
  <sheetFormatPr baseColWidth="10" defaultColWidth="11.5" defaultRowHeight="15" x14ac:dyDescent="0.2"/>
  <cols>
    <col min="1" max="1" width="11.5" style="7"/>
    <col min="2" max="2" width="13.5" style="7" bestFit="1" customWidth="1"/>
    <col min="3" max="16384" width="11.5" style="7"/>
  </cols>
  <sheetData>
    <row r="1" spans="1:2" x14ac:dyDescent="0.2">
      <c r="A1" s="6" t="s">
        <v>74</v>
      </c>
    </row>
    <row r="2" spans="1:2" x14ac:dyDescent="0.2">
      <c r="A2" s="6"/>
    </row>
    <row r="3" spans="1:2" x14ac:dyDescent="0.2">
      <c r="A3" s="8" t="s">
        <v>66</v>
      </c>
    </row>
    <row r="4" spans="1:2" x14ac:dyDescent="0.2">
      <c r="A4" s="7" t="s">
        <v>75</v>
      </c>
      <c r="B4" s="7" t="s">
        <v>76</v>
      </c>
    </row>
    <row r="5" spans="1:2" x14ac:dyDescent="0.2">
      <c r="A5" s="7" t="s">
        <v>67</v>
      </c>
      <c r="B5" s="7" t="s">
        <v>185</v>
      </c>
    </row>
    <row r="6" spans="1:2" x14ac:dyDescent="0.2">
      <c r="A6" s="7" t="s">
        <v>68</v>
      </c>
      <c r="B6" s="7" t="s">
        <v>186</v>
      </c>
    </row>
    <row r="8" spans="1:2" x14ac:dyDescent="0.2">
      <c r="A8" s="7" t="s">
        <v>182</v>
      </c>
      <c r="B8" s="7" t="s">
        <v>183</v>
      </c>
    </row>
    <row r="9" spans="1:2" x14ac:dyDescent="0.2">
      <c r="A9" s="7" t="s">
        <v>184</v>
      </c>
      <c r="B9" s="7" t="s">
        <v>187</v>
      </c>
    </row>
    <row r="13" spans="1:2" x14ac:dyDescent="0.2">
      <c r="A13" s="6" t="s">
        <v>73</v>
      </c>
    </row>
    <row r="14" spans="1:2" x14ac:dyDescent="0.2">
      <c r="A14" s="7" t="s">
        <v>69</v>
      </c>
      <c r="B14" s="7" t="s">
        <v>70</v>
      </c>
    </row>
    <row r="15" spans="1:2" x14ac:dyDescent="0.2">
      <c r="A15" s="7" t="s">
        <v>71</v>
      </c>
      <c r="B15" s="9" t="s">
        <v>77</v>
      </c>
    </row>
    <row r="16" spans="1:2" x14ac:dyDescent="0.2">
      <c r="A16" s="7" t="s">
        <v>72</v>
      </c>
      <c r="B16" s="7" t="s">
        <v>78</v>
      </c>
    </row>
    <row r="17" spans="1:2" x14ac:dyDescent="0.2">
      <c r="A17" s="7" t="s">
        <v>79</v>
      </c>
      <c r="B17" s="7" t="s">
        <v>80</v>
      </c>
    </row>
    <row r="19" spans="1:2" x14ac:dyDescent="0.2">
      <c r="A19" s="6" t="s">
        <v>81</v>
      </c>
    </row>
    <row r="20" spans="1:2" x14ac:dyDescent="0.2">
      <c r="A20" s="7" t="s">
        <v>69</v>
      </c>
      <c r="B20" s="7" t="s">
        <v>82</v>
      </c>
    </row>
    <row r="21" spans="1:2" x14ac:dyDescent="0.2">
      <c r="A21" s="7" t="s">
        <v>71</v>
      </c>
      <c r="B21" s="9" t="s">
        <v>77</v>
      </c>
    </row>
    <row r="22" spans="1:2" x14ac:dyDescent="0.2">
      <c r="A22" s="7" t="s">
        <v>72</v>
      </c>
      <c r="B22" s="7" t="s">
        <v>84</v>
      </c>
    </row>
    <row r="23" spans="1:2" x14ac:dyDescent="0.2">
      <c r="A23" s="7" t="s">
        <v>79</v>
      </c>
      <c r="B23" s="7" t="s">
        <v>85</v>
      </c>
    </row>
    <row r="26" spans="1:2" x14ac:dyDescent="0.2">
      <c r="A26" s="6" t="s">
        <v>83</v>
      </c>
    </row>
    <row r="27" spans="1:2" x14ac:dyDescent="0.2">
      <c r="A27" s="7" t="s">
        <v>69</v>
      </c>
      <c r="B27" s="7" t="s">
        <v>70</v>
      </c>
    </row>
    <row r="28" spans="1:2" x14ac:dyDescent="0.2">
      <c r="A28" s="7" t="s">
        <v>71</v>
      </c>
      <c r="B28" s="9"/>
    </row>
    <row r="29" spans="1:2" x14ac:dyDescent="0.2">
      <c r="A29" s="7" t="s">
        <v>72</v>
      </c>
      <c r="B29" s="7" t="s">
        <v>86</v>
      </c>
    </row>
    <row r="30" spans="1:2" x14ac:dyDescent="0.2">
      <c r="A30" s="7" t="s">
        <v>79</v>
      </c>
    </row>
    <row r="32" spans="1:2" ht="20" customHeight="1" x14ac:dyDescent="0.2"/>
    <row r="33" spans="1:2" x14ac:dyDescent="0.2">
      <c r="A33" s="6"/>
    </row>
    <row r="35" spans="1:2" x14ac:dyDescent="0.2">
      <c r="B35" s="9"/>
    </row>
    <row r="39" spans="1:2" x14ac:dyDescent="0.2">
      <c r="A39" s="6"/>
    </row>
    <row r="41" spans="1:2" x14ac:dyDescent="0.2">
      <c r="B41" s="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BE7C9-B212-8442-BE96-3A98658E486B}">
  <dimension ref="A1:BN20"/>
  <sheetViews>
    <sheetView topLeftCell="AB1" workbookViewId="0">
      <selection activeCell="AU2" sqref="AU2:AU20"/>
    </sheetView>
  </sheetViews>
  <sheetFormatPr baseColWidth="10" defaultRowHeight="15" x14ac:dyDescent="0.2"/>
  <sheetData>
    <row r="1" spans="1:66" x14ac:dyDescent="0.2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s="2" t="s">
        <v>65</v>
      </c>
      <c r="BD1" t="s">
        <v>54</v>
      </c>
      <c r="BE1" t="s">
        <v>55</v>
      </c>
      <c r="BF1" t="s">
        <v>56</v>
      </c>
      <c r="BG1" s="2" t="s">
        <v>57</v>
      </c>
      <c r="BH1" s="2" t="s">
        <v>58</v>
      </c>
      <c r="BI1" s="2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</row>
    <row r="2" spans="1:66" x14ac:dyDescent="0.2">
      <c r="A2" s="1">
        <v>1800</v>
      </c>
      <c r="B2" s="4">
        <f>Pop_male!B2+Pop_fem!B2</f>
        <v>1.3184229843318462E-2</v>
      </c>
      <c r="C2" s="4">
        <f>Pop_male!C2+Pop_fem!C2</f>
        <v>0.2320118322968483</v>
      </c>
      <c r="D2" s="4">
        <f>Pop_male!D2+Pop_fem!D2</f>
        <v>0.14994898438453674</v>
      </c>
      <c r="E2" s="4">
        <f>Pop_male!E2+Pop_fem!E2</f>
        <v>0</v>
      </c>
      <c r="F2" s="4">
        <f>Pop_male!F2+Pop_fem!F2</f>
        <v>1.9672255516052246</v>
      </c>
      <c r="G2" s="4">
        <f>Pop_male!G2+Pop_fem!G2</f>
        <v>0.29101733863353729</v>
      </c>
      <c r="H2" s="4">
        <f>Pop_male!H2+Pop_fem!H2</f>
        <v>2.2322543859481812</v>
      </c>
      <c r="I2" s="4">
        <f>Pop_male!I2+Pop_fem!I2</f>
        <v>0.50813786685466766</v>
      </c>
      <c r="J2" s="4">
        <f>Pop_male!J2+Pop_fem!J2</f>
        <v>0.34752786159515381</v>
      </c>
      <c r="K2" s="4">
        <f>Pop_male!K2+Pop_fem!K2</f>
        <v>237.29490661621094</v>
      </c>
      <c r="L2" s="4">
        <f>Pop_male!L2+Pop_fem!L2</f>
        <v>0.4962666928768158</v>
      </c>
      <c r="M2" s="4">
        <f>Pop_male!M2+Pop_fem!M2</f>
        <v>13.161389827728271</v>
      </c>
      <c r="N2" s="4">
        <f>Pop_male!N2+Pop_fem!N2</f>
        <v>1.1797829866409302</v>
      </c>
      <c r="O2" s="4">
        <f>Pop_male!O2+Pop_fem!O2</f>
        <v>1.3348756432533264</v>
      </c>
      <c r="P2" s="4">
        <f>Pop_male!P2+Pop_fem!P2</f>
        <v>2.0045729875564575</v>
      </c>
      <c r="Q2" s="4">
        <f>Pop_male!Q2+Pop_fem!Q2</f>
        <v>7.3803455829620361</v>
      </c>
      <c r="R2" s="4">
        <f>Pop_male!R2+Pop_fem!R2</f>
        <v>1.6734685897827148</v>
      </c>
      <c r="S2" s="4">
        <f>Pop_male!S2+Pop_fem!S2</f>
        <v>19.312336921691895</v>
      </c>
      <c r="T2" s="4">
        <f>Pop_male!T2+Pop_fem!T2</f>
        <v>10.965331077575684</v>
      </c>
      <c r="U2" s="4">
        <f>Pop_male!U2+Pop_fem!U2</f>
        <v>7.8187854290008545</v>
      </c>
      <c r="V2" s="4">
        <f>Pop_male!V2+Pop_fem!V2</f>
        <v>115.76123809814453</v>
      </c>
      <c r="W2" s="4">
        <f>Pop_male!W2+Pop_fem!W2</f>
        <v>3.1999366283416748</v>
      </c>
      <c r="X2" s="4">
        <f>Pop_male!X2+Pop_fem!X2</f>
        <v>12.298432350158691</v>
      </c>
      <c r="Y2" s="4">
        <f>Pop_male!Y2+Pop_fem!Y2</f>
        <v>18.075200080871582</v>
      </c>
      <c r="Z2" s="4">
        <f>Pop_male!Z2+Pop_fem!Z2</f>
        <v>0.97686079144477844</v>
      </c>
      <c r="AA2" s="4">
        <f>Pop_male!AA2+Pop_fem!AA2</f>
        <v>7.7096834182739258</v>
      </c>
      <c r="AB2" s="4">
        <f>Pop_male!AB2+Pop_fem!AB2</f>
        <v>1.6671749949455261</v>
      </c>
      <c r="AC2" s="4">
        <f>Pop_male!AC2+Pop_fem!AC2</f>
        <v>0.92981776595115662</v>
      </c>
      <c r="AD2" s="4">
        <f>Pop_male!AD2+Pop_fem!AD2</f>
        <v>1.8765331506729126</v>
      </c>
      <c r="AE2" s="4">
        <f>Pop_male!AE2+Pop_fem!AE2</f>
        <v>3.0583068132400513</v>
      </c>
      <c r="AF2" s="4">
        <f>Pop_male!AF2+Pop_fem!AF2</f>
        <v>0.43861491978168488</v>
      </c>
      <c r="AG2" s="4">
        <f>Pop_male!AG2+Pop_fem!AG2</f>
        <v>7.0998563766479492</v>
      </c>
      <c r="AH2" s="4">
        <f>Pop_male!AH2+Pop_fem!AH2</f>
        <v>2.5929427146911621</v>
      </c>
      <c r="AI2" s="4">
        <f>Pop_male!AI2+Pop_fem!AI2</f>
        <v>0.88805988430976868</v>
      </c>
      <c r="AJ2" s="4">
        <f>Pop_male!AJ2+Pop_fem!AJ2</f>
        <v>6.5901435911655426E-2</v>
      </c>
      <c r="AK2" s="4"/>
      <c r="AL2" s="4"/>
      <c r="AM2" s="4"/>
      <c r="AN2" s="4"/>
      <c r="AO2" s="4"/>
      <c r="AP2" s="4"/>
      <c r="AQ2" s="4"/>
      <c r="AR2" s="4"/>
      <c r="AS2" s="4">
        <f>Pop_male!AS2+Pop_fem!AS2</f>
        <v>1.6941626071929932</v>
      </c>
      <c r="AT2" s="4">
        <f>Pop_male!AT2+Pop_fem!AT2</f>
        <v>3.5644575357437134</v>
      </c>
      <c r="AU2" s="4"/>
      <c r="AV2" s="4">
        <f>Pop_male!AV2+Pop_fem!AV2</f>
        <v>17.058399200439453</v>
      </c>
      <c r="AW2" s="4">
        <f>Pop_male!AW2+Pop_fem!AW2</f>
        <v>0.40401157736778259</v>
      </c>
      <c r="AX2" s="4">
        <f>Pop_male!AX2+Pop_fem!AX2</f>
        <v>0.55160596966743469</v>
      </c>
      <c r="AY2" s="4">
        <f>Pop_male!AY2+Pop_fem!AY2</f>
        <v>1.1016974449157715</v>
      </c>
      <c r="AZ2" s="4">
        <f>Pop_male!AZ2+Pop_fem!AZ2</f>
        <v>1.3797569870948792</v>
      </c>
      <c r="BA2" s="4">
        <f>Pop_male!BA2+Pop_fem!BA2</f>
        <v>1.9512253403663635</v>
      </c>
      <c r="BB2" s="4">
        <f>Pop_male!BB2+Pop_fem!BB2</f>
        <v>5.4922680854797363</v>
      </c>
      <c r="BC2" s="4">
        <f>Pop_male!BC2+Pop_fem!BC2</f>
        <v>2.9224123954772949</v>
      </c>
      <c r="BD2" s="4">
        <f>Pop_male!BD2+Pop_fem!BD2</f>
        <v>4.1466317176818848</v>
      </c>
      <c r="BE2" s="4">
        <f>Pop_male!BE2+Pop_fem!BE2</f>
        <v>2.771309494972229</v>
      </c>
      <c r="BF2" s="4">
        <f>Pop_male!BF2+Pop_fem!BF2</f>
        <v>0.76967999339103699</v>
      </c>
    </row>
    <row r="3" spans="1:66" x14ac:dyDescent="0.2">
      <c r="A3" s="1">
        <v>1810</v>
      </c>
      <c r="B3" s="4">
        <f>Pop_male!B3+Pop_fem!B3</f>
        <v>1.4258261770009995E-2</v>
      </c>
      <c r="C3" s="4">
        <f>Pop_male!C3+Pop_fem!C3</f>
        <v>0.29539011418819427</v>
      </c>
      <c r="D3" s="4">
        <f>Pop_male!D3+Pop_fem!D3</f>
        <v>0.18399809300899506</v>
      </c>
      <c r="E3" s="4">
        <f>Pop_male!E3+Pop_fem!E3</f>
        <v>0</v>
      </c>
      <c r="F3" s="4">
        <f>Pop_male!F3+Pop_fem!F3</f>
        <v>2.2993861436843872</v>
      </c>
      <c r="G3" s="4">
        <f>Pop_male!G3+Pop_fem!G3</f>
        <v>0.42071385681629181</v>
      </c>
      <c r="H3" s="4">
        <f>Pop_male!H3+Pop_fem!H3</f>
        <v>2.2829669713973999</v>
      </c>
      <c r="I3" s="4">
        <f>Pop_male!I3+Pop_fem!I3</f>
        <v>0.51968181133270264</v>
      </c>
      <c r="J3" s="4">
        <f>Pop_male!J3+Pop_fem!J3</f>
        <v>0.42553900182247162</v>
      </c>
      <c r="K3" s="4">
        <f>Pop_male!K3+Pop_fem!K3</f>
        <v>243.23455810546875</v>
      </c>
      <c r="L3" s="4">
        <f>Pop_male!L3+Pop_fem!L3</f>
        <v>0.59233853220939636</v>
      </c>
      <c r="M3" s="4">
        <f>Pop_male!M3+Pop_fem!M3</f>
        <v>14.575718879699707</v>
      </c>
      <c r="N3" s="4">
        <f>Pop_male!N3+Pop_fem!N3</f>
        <v>1.2652426362037659</v>
      </c>
      <c r="O3" s="4">
        <f>Pop_male!O3+Pop_fem!O3</f>
        <v>1.4352816343307495</v>
      </c>
      <c r="P3" s="4">
        <f>Pop_male!P3+Pop_fem!P3</f>
        <v>2.2430790662765503</v>
      </c>
      <c r="Q3" s="4">
        <f>Pop_male!Q3+Pop_fem!Q3</f>
        <v>7.844456672668457</v>
      </c>
      <c r="R3" s="4">
        <f>Pop_male!R3+Pop_fem!R3</f>
        <v>1.7078144550323486</v>
      </c>
      <c r="S3" s="4">
        <f>Pop_male!S3+Pop_fem!S3</f>
        <v>20.352994918823242</v>
      </c>
      <c r="T3" s="4">
        <f>Pop_male!T3+Pop_fem!T3</f>
        <v>11.865261554718018</v>
      </c>
      <c r="U3" s="4">
        <f>Pop_male!U3+Pop_fem!U3</f>
        <v>8.4786872863769531</v>
      </c>
      <c r="V3" s="4">
        <f>Pop_male!V3+Pop_fem!V3</f>
        <v>120.40996932983398</v>
      </c>
      <c r="W3" s="4">
        <f>Pop_male!W3+Pop_fem!W3</f>
        <v>3.4606142044067383</v>
      </c>
      <c r="X3" s="4">
        <f>Pop_male!X3+Pop_fem!X3</f>
        <v>13.032999992370605</v>
      </c>
      <c r="Y3" s="4">
        <f>Pop_male!Y3+Pop_fem!Y3</f>
        <v>18.239206314086914</v>
      </c>
      <c r="Z3" s="4">
        <f>Pop_male!Z3+Pop_fem!Z3</f>
        <v>0.99905326962471008</v>
      </c>
      <c r="AA3" s="4">
        <f>Pop_male!AA3+Pop_fem!AA3</f>
        <v>7.8513939380645752</v>
      </c>
      <c r="AB3" s="4">
        <f>Pop_male!AB3+Pop_fem!AB3</f>
        <v>1.8029886484146118</v>
      </c>
      <c r="AC3" s="4">
        <f>Pop_male!AC3+Pop_fem!AC3</f>
        <v>0.95094150304794312</v>
      </c>
      <c r="AD3" s="4">
        <f>Pop_male!AD3+Pop_fem!AD3</f>
        <v>1.65800940990448</v>
      </c>
      <c r="AE3" s="4">
        <f>Pop_male!AE3+Pop_fem!AE3</f>
        <v>3.2118462324142456</v>
      </c>
      <c r="AF3" s="4">
        <f>Pop_male!AF3+Pop_fem!AF3</f>
        <v>0.44857943058013916</v>
      </c>
      <c r="AG3" s="4">
        <f>Pop_male!AG3+Pop_fem!AG3</f>
        <v>7.2611520290374756</v>
      </c>
      <c r="AH3" s="4">
        <f>Pop_male!AH3+Pop_fem!AH3</f>
        <v>2.7807670831680298</v>
      </c>
      <c r="AI3" s="4">
        <f>Pop_male!AI3+Pop_fem!AI3</f>
        <v>0.95238810777664185</v>
      </c>
      <c r="AJ3" s="4">
        <f>Pop_male!AJ3+Pop_fem!AJ3</f>
        <v>6.3431039452552795E-2</v>
      </c>
      <c r="AK3" s="4"/>
      <c r="AL3" s="4"/>
      <c r="AM3" s="4"/>
      <c r="AN3" s="4"/>
      <c r="AO3" s="4"/>
      <c r="AP3" s="4"/>
      <c r="AQ3" s="4"/>
      <c r="AR3" s="4"/>
      <c r="AS3" s="4">
        <f>Pop_male!AS3+Pop_fem!AS3</f>
        <v>1.4968761205673218</v>
      </c>
      <c r="AT3" s="4">
        <f>Pop_male!AT3+Pop_fem!AT3</f>
        <v>3.1493737697601318</v>
      </c>
      <c r="AU3" s="4"/>
      <c r="AV3" s="4">
        <f>Pop_male!AV3+Pop_fem!AV3</f>
        <v>18.779603004455566</v>
      </c>
      <c r="AW3" s="4">
        <f>Pop_male!AW3+Pop_fem!AW3</f>
        <v>0.41318997740745544</v>
      </c>
      <c r="AX3" s="4">
        <f>Pop_male!AX3+Pop_fem!AX3</f>
        <v>0.59654161334037781</v>
      </c>
      <c r="AY3" s="4">
        <f>Pop_male!AY3+Pop_fem!AY3</f>
        <v>1.1267258524894714</v>
      </c>
      <c r="AZ3" s="4">
        <f>Pop_male!AZ3+Pop_fem!AZ3</f>
        <v>1.5132504105567932</v>
      </c>
      <c r="BA3" s="4">
        <f>Pop_male!BA3+Pop_fem!BA3</f>
        <v>1.7240037322044373</v>
      </c>
      <c r="BB3" s="4">
        <f>Pop_male!BB3+Pop_fem!BB3</f>
        <v>5.6613838672637939</v>
      </c>
      <c r="BC3" s="4">
        <f>Pop_male!BC3+Pop_fem!BC3</f>
        <v>2.9761289358139038</v>
      </c>
      <c r="BD3" s="4">
        <f>Pop_male!BD3+Pop_fem!BD3</f>
        <v>5.5081832408905029</v>
      </c>
      <c r="BE3" s="4">
        <f>Pop_male!BE3+Pop_fem!BE3</f>
        <v>2.4485883712768555</v>
      </c>
      <c r="BF3" s="4">
        <f>Pop_male!BF3+Pop_fem!BF3</f>
        <v>0.84749433398246765</v>
      </c>
    </row>
    <row r="4" spans="1:66" x14ac:dyDescent="0.2">
      <c r="A4" s="1">
        <v>1820</v>
      </c>
      <c r="B4" s="4">
        <f>Pop_male!B4+Pop_fem!B4</f>
        <v>1.5473268926143646E-2</v>
      </c>
      <c r="C4" s="4">
        <f>Pop_male!C4+Pop_fem!C4</f>
        <v>0.39024107158184052</v>
      </c>
      <c r="D4" s="4">
        <f>Pop_male!D4+Pop_fem!D4</f>
        <v>0.23169681429862976</v>
      </c>
      <c r="E4" s="4">
        <f>Pop_male!E4+Pop_fem!E4</f>
        <v>0</v>
      </c>
      <c r="F4" s="4">
        <f>Pop_male!F4+Pop_fem!F4</f>
        <v>2.7269860506057739</v>
      </c>
      <c r="G4" s="4">
        <f>Pop_male!G4+Pop_fem!G4</f>
        <v>0.66773831844329834</v>
      </c>
      <c r="H4" s="4">
        <f>Pop_male!H4+Pop_fem!H4</f>
        <v>2.3354698419570923</v>
      </c>
      <c r="I4" s="4">
        <f>Pop_male!I4+Pop_fem!I4</f>
        <v>0.53163328766822815</v>
      </c>
      <c r="J4" s="4">
        <f>Pop_male!J4+Pop_fem!J4</f>
        <v>0.53441476821899414</v>
      </c>
      <c r="K4" s="4">
        <f>Pop_male!K4+Pop_fem!K4</f>
        <v>249.40557098388672</v>
      </c>
      <c r="L4" s="4">
        <f>Pop_male!L4+Pop_fem!L4</f>
        <v>0.72055685520172119</v>
      </c>
      <c r="M4" s="4">
        <f>Pop_male!M4+Pop_fem!M4</f>
        <v>16.238925457000732</v>
      </c>
      <c r="N4" s="4">
        <f>Pop_male!N4+Pop_fem!N4</f>
        <v>1.3606210947036743</v>
      </c>
      <c r="O4" s="4">
        <f>Pop_male!O4+Pop_fem!O4</f>
        <v>1.5478091835975647</v>
      </c>
      <c r="P4" s="4">
        <f>Pop_male!P4+Pop_fem!P4</f>
        <v>2.5283892154693604</v>
      </c>
      <c r="Q4" s="4">
        <f>Pop_male!Q4+Pop_fem!Q4</f>
        <v>8.355055570602417</v>
      </c>
      <c r="R4" s="4">
        <f>Pop_male!R4+Pop_fem!R4</f>
        <v>1.7432273626327515</v>
      </c>
      <c r="S4" s="4">
        <f>Pop_male!S4+Pop_fem!S4</f>
        <v>21.482478141784668</v>
      </c>
      <c r="T4" s="4">
        <f>Pop_male!T4+Pop_fem!T4</f>
        <v>12.884242057800293</v>
      </c>
      <c r="U4" s="4">
        <f>Pop_male!U4+Pop_fem!U4</f>
        <v>9.2284932136535645</v>
      </c>
      <c r="V4" s="4">
        <f>Pop_male!V4+Pop_fem!V4</f>
        <v>125.35192108154297</v>
      </c>
      <c r="W4" s="4">
        <f>Pop_male!W4+Pop_fem!W4</f>
        <v>3.7555079460144043</v>
      </c>
      <c r="X4" s="4">
        <f>Pop_male!X4+Pop_fem!X4</f>
        <v>13.837316513061523</v>
      </c>
      <c r="Y4" s="4">
        <f>Pop_male!Y4+Pop_fem!Y4</f>
        <v>18.40550708770752</v>
      </c>
      <c r="Z4" s="4">
        <f>Pop_male!Z4+Pop_fem!Z4</f>
        <v>1.0220291614532471</v>
      </c>
      <c r="AA4" s="4">
        <f>Pop_male!AA4+Pop_fem!AA4</f>
        <v>7.9971413612365723</v>
      </c>
      <c r="AB4" s="4">
        <f>Pop_male!AB4+Pop_fem!AB4</f>
        <v>1.9566290974617004</v>
      </c>
      <c r="AC4" s="4">
        <f>Pop_male!AC4+Pop_fem!AC4</f>
        <v>0.97281095385551453</v>
      </c>
      <c r="AD4" s="4">
        <f>Pop_male!AD4+Pop_fem!AD4</f>
        <v>1.4758527874946594</v>
      </c>
      <c r="AE4" s="4">
        <f>Pop_male!AE4+Pop_fem!AE4</f>
        <v>3.3775680065155029</v>
      </c>
      <c r="AF4" s="4">
        <f>Pop_male!AF4+Pop_fem!AF4</f>
        <v>0.45889571309089661</v>
      </c>
      <c r="AG4" s="4">
        <f>Pop_male!AG4+Pop_fem!AG4</f>
        <v>7.4281415939331055</v>
      </c>
      <c r="AH4" s="4">
        <f>Pop_male!AH4+Pop_fem!AH4</f>
        <v>2.9903908967971802</v>
      </c>
      <c r="AI4" s="4">
        <f>Pop_male!AI4+Pop_fem!AI4</f>
        <v>1.0241824388504028</v>
      </c>
      <c r="AJ4" s="4">
        <f>Pop_male!AJ4+Pop_fem!AJ4</f>
        <v>6.1099372804164886E-2</v>
      </c>
      <c r="AK4" s="4"/>
      <c r="AL4" s="4"/>
      <c r="AM4" s="4"/>
      <c r="AN4" s="4"/>
      <c r="AO4" s="4"/>
      <c r="AP4" s="4"/>
      <c r="AQ4" s="4"/>
      <c r="AR4" s="4"/>
      <c r="AS4" s="4">
        <f>Pop_male!AS4+Pop_fem!AS4</f>
        <v>1.3324223160743713</v>
      </c>
      <c r="AT4" s="4">
        <f>Pop_male!AT4+Pop_fem!AT4</f>
        <v>2.8033689260482788</v>
      </c>
      <c r="AU4" s="4"/>
      <c r="AV4" s="4">
        <f>Pop_male!AV4+Pop_fem!AV4</f>
        <v>20.784035682678223</v>
      </c>
      <c r="AW4" s="4">
        <f>Pop_male!AW4+Pop_fem!AW4</f>
        <v>0.42269238829612732</v>
      </c>
      <c r="AX4" s="4">
        <f>Pop_male!AX4+Pop_fem!AX4</f>
        <v>0.64737546443939209</v>
      </c>
      <c r="AY4" s="4">
        <f>Pop_male!AY4+Pop_fem!AY4</f>
        <v>1.1526379585266113</v>
      </c>
      <c r="AZ4" s="4">
        <f>Pop_male!AZ4+Pop_fem!AZ4</f>
        <v>1.6677529215812683</v>
      </c>
      <c r="BA4" s="4">
        <f>Pop_male!BA4+Pop_fem!BA4</f>
        <v>1.5345965623855591</v>
      </c>
      <c r="BB4" s="4">
        <f>Pop_male!BB4+Pop_fem!BB4</f>
        <v>5.8386313915252686</v>
      </c>
      <c r="BC4" s="4">
        <f>Pop_male!BC4+Pop_fem!BC4</f>
        <v>3.031375527381897</v>
      </c>
      <c r="BD4" s="4">
        <f>Pop_male!BD4+Pop_fem!BD4</f>
        <v>7.7115476131439209</v>
      </c>
      <c r="BE4" s="4">
        <f>Pop_male!BE4+Pop_fem!BE4</f>
        <v>2.1795750856399536</v>
      </c>
      <c r="BF4" s="4">
        <f>Pop_male!BF4+Pop_fem!BF4</f>
        <v>0.93814006447792053</v>
      </c>
    </row>
    <row r="5" spans="1:66" x14ac:dyDescent="0.2">
      <c r="A5" s="1">
        <v>1830</v>
      </c>
      <c r="B5" s="4">
        <f>Pop_male!B5+Pop_fem!B5</f>
        <v>1.6787055879831314E-2</v>
      </c>
      <c r="C5" s="4">
        <f>Pop_male!C5+Pop_fem!C5</f>
        <v>0.50957328081130981</v>
      </c>
      <c r="D5" s="4">
        <f>Pop_male!D5+Pop_fem!D5</f>
        <v>0.28977520763874054</v>
      </c>
      <c r="E5" s="4">
        <f>Pop_male!E5+Pop_fem!E5</f>
        <v>0</v>
      </c>
      <c r="F5" s="4">
        <f>Pop_male!F5+Pop_fem!F5</f>
        <v>3.2249654531478882</v>
      </c>
      <c r="G5" s="4">
        <f>Pop_male!G5+Pop_fem!G5</f>
        <v>1.012975811958313</v>
      </c>
      <c r="H5" s="4">
        <f>Pop_male!H5+Pop_fem!H5</f>
        <v>2.3891801834106445</v>
      </c>
      <c r="I5" s="4">
        <f>Pop_male!I5+Pop_fem!I5</f>
        <v>0.54385960102081299</v>
      </c>
      <c r="J5" s="4">
        <f>Pop_male!J5+Pop_fem!J5</f>
        <v>0.66673028469085693</v>
      </c>
      <c r="K5" s="4">
        <f>Pop_male!K5+Pop_fem!K5</f>
        <v>255.73285675048828</v>
      </c>
      <c r="L5" s="4">
        <f>Pop_male!L5+Pop_fem!L5</f>
        <v>0.87279972434043884</v>
      </c>
      <c r="M5" s="4">
        <f>Pop_male!M5+Pop_fem!M5</f>
        <v>18.079305648803711</v>
      </c>
      <c r="N5" s="4">
        <f>Pop_male!N5+Pop_fem!N5</f>
        <v>1.4629101157188416</v>
      </c>
      <c r="O5" s="4">
        <f>Pop_male!O5+Pop_fem!O5</f>
        <v>1.6687970161437988</v>
      </c>
      <c r="P5" s="4">
        <f>Pop_male!P5+Pop_fem!P5</f>
        <v>2.8472480773925781</v>
      </c>
      <c r="Q5" s="4">
        <f>Pop_male!Q5+Pop_fem!Q5</f>
        <v>8.8978471755981445</v>
      </c>
      <c r="R5" s="4">
        <f>Pop_male!R5+Pop_fem!R5</f>
        <v>1.7793586254119873</v>
      </c>
      <c r="S5" s="4">
        <f>Pop_male!S5+Pop_fem!S5</f>
        <v>22.67311954498291</v>
      </c>
      <c r="T5" s="4">
        <f>Pop_male!T5+Pop_fem!T5</f>
        <v>13.986668109893799</v>
      </c>
      <c r="U5" s="4">
        <f>Pop_male!U5+Pop_fem!U5</f>
        <v>10.041407585144043</v>
      </c>
      <c r="V5" s="4">
        <f>Pop_male!V5+Pop_fem!V5</f>
        <v>130.49394989013672</v>
      </c>
      <c r="W5" s="4">
        <f>Pop_male!W5+Pop_fem!W5</f>
        <v>4.0743762254714966</v>
      </c>
      <c r="X5" s="4">
        <f>Pop_male!X5+Pop_fem!X5</f>
        <v>14.68983793258667</v>
      </c>
      <c r="Y5" s="4">
        <f>Pop_male!Y5+Pop_fem!Y5</f>
        <v>18.573338508605957</v>
      </c>
      <c r="Z5" s="4">
        <f>Pop_male!Z5+Pop_fem!Z5</f>
        <v>1.0455334782600403</v>
      </c>
      <c r="AA5" s="4">
        <f>Pop_male!AA5+Pop_fem!AA5</f>
        <v>8.1456036567687988</v>
      </c>
      <c r="AB5" s="4">
        <f>Pop_male!AB5+Pop_fem!AB5</f>
        <v>2.1227601766586304</v>
      </c>
      <c r="AC5" s="4">
        <f>Pop_male!AC5+Pop_fem!AC5</f>
        <v>0.9951833188533783</v>
      </c>
      <c r="AD5" s="4">
        <f>Pop_male!AD5+Pop_fem!AD5</f>
        <v>1.3157758712768555</v>
      </c>
      <c r="AE5" s="4">
        <f>Pop_male!AE5+Pop_fem!AE5</f>
        <v>3.5516571998596191</v>
      </c>
      <c r="AF5" s="4">
        <f>Pop_male!AF5+Pop_fem!AF5</f>
        <v>0.4694492518901825</v>
      </c>
      <c r="AG5" s="4">
        <f>Pop_male!AG5+Pop_fem!AG5</f>
        <v>7.5989713668823242</v>
      </c>
      <c r="AH5" s="4">
        <f>Pop_male!AH5+Pop_fem!AH5</f>
        <v>3.2152032852172852</v>
      </c>
      <c r="AI5" s="4">
        <f>Pop_male!AI5+Pop_fem!AI5</f>
        <v>1.1011786460876465</v>
      </c>
      <c r="AJ5" s="4">
        <f>Pop_male!AJ5+Pop_fem!AJ5</f>
        <v>5.8857355266809464E-2</v>
      </c>
      <c r="AK5" s="4"/>
      <c r="AL5" s="4"/>
      <c r="AM5" s="4"/>
      <c r="AN5" s="4"/>
      <c r="AO5" s="4"/>
      <c r="AP5" s="4"/>
      <c r="AQ5" s="4"/>
      <c r="AR5" s="4"/>
      <c r="AS5" s="4">
        <f>Pop_male!AS5+Pop_fem!AS5</f>
        <v>1.187902569770813</v>
      </c>
      <c r="AT5" s="4">
        <f>Pop_male!AT5+Pop_fem!AT5</f>
        <v>2.4993042945861816</v>
      </c>
      <c r="AU5" s="4"/>
      <c r="AV5" s="4">
        <f>Pop_male!AV5+Pop_fem!AV5</f>
        <v>22.989303588867188</v>
      </c>
      <c r="AW5" s="4">
        <f>Pop_male!AW5+Pop_fem!AW5</f>
        <v>0.43241333961486816</v>
      </c>
      <c r="AX5" s="4">
        <f>Pop_male!AX5+Pop_fem!AX5</f>
        <v>0.70234206318855286</v>
      </c>
      <c r="AY5" s="4">
        <f>Pop_male!AY5+Pop_fem!AY5</f>
        <v>1.1791459918022156</v>
      </c>
      <c r="AZ5" s="4">
        <f>Pop_male!AZ5+Pop_fem!AZ5</f>
        <v>1.8371152281761169</v>
      </c>
      <c r="BA5" s="4">
        <f>Pop_male!BA5+Pop_fem!BA5</f>
        <v>1.368148148059845</v>
      </c>
      <c r="BB5" s="4">
        <f>Pop_male!BB5+Pop_fem!BB5</f>
        <v>6.0213932991027832</v>
      </c>
      <c r="BC5" s="4">
        <f>Pop_male!BC5+Pop_fem!BC5</f>
        <v>3.087651252746582</v>
      </c>
      <c r="BD5" s="4">
        <f>Pop_male!BD5+Pop_fem!BD5</f>
        <v>10.586509704589844</v>
      </c>
      <c r="BE5" s="4">
        <f>Pop_male!BE5+Pop_fem!BE5</f>
        <v>1.9431697130203247</v>
      </c>
      <c r="BF5" s="4">
        <f>Pop_male!BF5+Pop_fem!BF5</f>
        <v>1.0378854870796204</v>
      </c>
    </row>
    <row r="6" spans="1:66" x14ac:dyDescent="0.2">
      <c r="A6" s="1">
        <v>1840</v>
      </c>
      <c r="B6" s="4">
        <f>Pop_male!B6+Pop_fem!B6</f>
        <v>1.8100840970873833E-2</v>
      </c>
      <c r="C6" s="4">
        <f>Pop_male!C6+Pop_fem!C6</f>
        <v>0.62890544533729553</v>
      </c>
      <c r="D6" s="4">
        <f>Pop_male!D6+Pop_fem!D6</f>
        <v>0.34785363078117371</v>
      </c>
      <c r="E6" s="4">
        <f>Pop_male!E6+Pop_fem!E6</f>
        <v>0</v>
      </c>
      <c r="F6" s="4">
        <f>Pop_male!F6+Pop_fem!F6</f>
        <v>3.7229446172714233</v>
      </c>
      <c r="G6" s="4">
        <f>Pop_male!G6+Pop_fem!G6</f>
        <v>1.3582132458686829</v>
      </c>
      <c r="H6" s="4">
        <f>Pop_male!H6+Pop_fem!H6</f>
        <v>2.4428905248641968</v>
      </c>
      <c r="I6" s="4">
        <f>Pop_male!I6+Pop_fem!I6</f>
        <v>0.55608591437339783</v>
      </c>
      <c r="J6" s="4">
        <f>Pop_male!J6+Pop_fem!J6</f>
        <v>0.79904583096504211</v>
      </c>
      <c r="K6" s="4">
        <f>Pop_male!K6+Pop_fem!K6</f>
        <v>262.06013488769531</v>
      </c>
      <c r="L6" s="4">
        <f>Pop_male!L6+Pop_fem!L6</f>
        <v>1.0250425338745117</v>
      </c>
      <c r="M6" s="4">
        <f>Pop_male!M6+Pop_fem!M6</f>
        <v>19.919686317443848</v>
      </c>
      <c r="N6" s="4">
        <f>Pop_male!N6+Pop_fem!N6</f>
        <v>1.5651991367340088</v>
      </c>
      <c r="O6" s="4">
        <f>Pop_male!O6+Pop_fem!O6</f>
        <v>1.7897849678993225</v>
      </c>
      <c r="P6" s="4">
        <f>Pop_male!P6+Pop_fem!P6</f>
        <v>3.1661068201065063</v>
      </c>
      <c r="Q6" s="4">
        <f>Pop_male!Q6+Pop_fem!Q6</f>
        <v>9.4406394958496094</v>
      </c>
      <c r="R6" s="4">
        <f>Pop_male!R6+Pop_fem!R6</f>
        <v>1.8154900074005127</v>
      </c>
      <c r="S6" s="4">
        <f>Pop_male!S6+Pop_fem!S6</f>
        <v>23.863760948181152</v>
      </c>
      <c r="T6" s="4">
        <f>Pop_male!T6+Pop_fem!T6</f>
        <v>15.089094638824463</v>
      </c>
      <c r="U6" s="4">
        <f>Pop_male!U6+Pop_fem!U6</f>
        <v>10.854321956634521</v>
      </c>
      <c r="V6" s="4">
        <f>Pop_male!V6+Pop_fem!V6</f>
        <v>135.635986328125</v>
      </c>
      <c r="W6" s="4">
        <f>Pop_male!W6+Pop_fem!W6</f>
        <v>4.3932445049285889</v>
      </c>
      <c r="X6" s="4">
        <f>Pop_male!X6+Pop_fem!X6</f>
        <v>15.5423583984375</v>
      </c>
      <c r="Y6" s="4">
        <f>Pop_male!Y6+Pop_fem!Y6</f>
        <v>18.741170883178711</v>
      </c>
      <c r="Z6" s="4">
        <f>Pop_male!Z6+Pop_fem!Z6</f>
        <v>1.0690377950668335</v>
      </c>
      <c r="AA6" s="4">
        <f>Pop_male!AA6+Pop_fem!AA6</f>
        <v>8.2940659523010254</v>
      </c>
      <c r="AB6" s="4">
        <f>Pop_male!AB6+Pop_fem!AB6</f>
        <v>2.2888914346694946</v>
      </c>
      <c r="AC6" s="4">
        <f>Pop_male!AC6+Pop_fem!AC6</f>
        <v>1.0175557136535645</v>
      </c>
      <c r="AD6" s="4">
        <f>Pop_male!AD6+Pop_fem!AD6</f>
        <v>1.1556990742683411</v>
      </c>
      <c r="AE6" s="4">
        <f>Pop_male!AE6+Pop_fem!AE6</f>
        <v>3.7257466316223145</v>
      </c>
      <c r="AF6" s="4">
        <f>Pop_male!AF6+Pop_fem!AF6</f>
        <v>0.48000277578830719</v>
      </c>
      <c r="AG6" s="4">
        <f>Pop_male!AG6+Pop_fem!AG6</f>
        <v>7.769801139831543</v>
      </c>
      <c r="AH6" s="4">
        <f>Pop_male!AH6+Pop_fem!AH6</f>
        <v>3.4400155544281006</v>
      </c>
      <c r="AI6" s="4">
        <f>Pop_male!AI6+Pop_fem!AI6</f>
        <v>1.1781747937202454</v>
      </c>
      <c r="AJ6" s="4">
        <f>Pop_male!AJ6+Pop_fem!AJ6</f>
        <v>5.6615335866808891E-2</v>
      </c>
      <c r="AK6" s="4"/>
      <c r="AL6" s="4"/>
      <c r="AM6" s="4"/>
      <c r="AN6" s="4"/>
      <c r="AO6" s="4"/>
      <c r="AP6" s="4"/>
      <c r="AQ6" s="4"/>
      <c r="AR6" s="4"/>
      <c r="AS6" s="4">
        <f>Pop_male!AS6+Pop_fem!AS6</f>
        <v>1.0433827042579651</v>
      </c>
      <c r="AT6" s="4">
        <f>Pop_male!AT6+Pop_fem!AT6</f>
        <v>2.1952399611473083</v>
      </c>
      <c r="AU6" s="4"/>
      <c r="AV6" s="4">
        <f>Pop_male!AV6+Pop_fem!AV6</f>
        <v>25.194570541381836</v>
      </c>
      <c r="AW6" s="4">
        <f>Pop_male!AW6+Pop_fem!AW6</f>
        <v>0.44213426113128662</v>
      </c>
      <c r="AX6" s="4">
        <f>Pop_male!AX6+Pop_fem!AX6</f>
        <v>0.75730863213539124</v>
      </c>
      <c r="AY6" s="4">
        <f>Pop_male!AY6+Pop_fem!AY6</f>
        <v>1.205653965473175</v>
      </c>
      <c r="AZ6" s="4">
        <f>Pop_male!AZ6+Pop_fem!AZ6</f>
        <v>2.0064775347709656</v>
      </c>
      <c r="BA6" s="4">
        <f>Pop_male!BA6+Pop_fem!BA6</f>
        <v>1.2016996741294861</v>
      </c>
      <c r="BB6" s="4">
        <f>Pop_male!BB6+Pop_fem!BB6</f>
        <v>6.204155445098877</v>
      </c>
      <c r="BC6" s="4">
        <f>Pop_male!BC6+Pop_fem!BC6</f>
        <v>3.1439268589019775</v>
      </c>
      <c r="BD6" s="4">
        <f>Pop_male!BD6+Pop_fem!BD6</f>
        <v>13.461472988128662</v>
      </c>
      <c r="BE6" s="4">
        <f>Pop_male!BE6+Pop_fem!BE6</f>
        <v>1.7067643404006958</v>
      </c>
      <c r="BF6" s="4">
        <f>Pop_male!BF6+Pop_fem!BF6</f>
        <v>1.1376308798789978</v>
      </c>
    </row>
    <row r="7" spans="1:66" x14ac:dyDescent="0.2">
      <c r="A7" s="1">
        <v>1850</v>
      </c>
      <c r="B7" s="4">
        <f>Pop_male!B7+Pop_fem!B7</f>
        <v>1.9588235765695572E-2</v>
      </c>
      <c r="C7" s="4">
        <f>Pop_male!C7+Pop_fem!C7</f>
        <v>0.82415172457695007</v>
      </c>
      <c r="D7" s="4">
        <f>Pop_male!D7+Pop_fem!D7</f>
        <v>0.53326573967933655</v>
      </c>
      <c r="E7" s="4">
        <f>Pop_male!E7+Pop_fem!E7</f>
        <v>0</v>
      </c>
      <c r="F7" s="4">
        <f>Pop_male!F7+Pop_fem!F7</f>
        <v>4.375657320022583</v>
      </c>
      <c r="G7" s="4">
        <f>Pop_male!G7+Pop_fem!G7</f>
        <v>1.7228267192840576</v>
      </c>
      <c r="H7" s="4">
        <f>Pop_male!H7+Pop_fem!H7</f>
        <v>2.5264264345169067</v>
      </c>
      <c r="I7" s="4">
        <f>Pop_male!I7+Pop_fem!I7</f>
        <v>0.57510155439376831</v>
      </c>
      <c r="J7" s="4">
        <f>Pop_male!J7+Pop_fem!J7</f>
        <v>0.95329135656356812</v>
      </c>
      <c r="K7" s="4">
        <f>Pop_male!K7+Pop_fem!K7</f>
        <v>260.86940765380859</v>
      </c>
      <c r="L7" s="4">
        <f>Pop_male!L7+Pop_fem!L7</f>
        <v>1.1717080473899841</v>
      </c>
      <c r="M7" s="4">
        <f>Pop_male!M7+Pop_fem!M7</f>
        <v>21.977795600891113</v>
      </c>
      <c r="N7" s="4">
        <f>Pop_male!N7+Pop_fem!N7</f>
        <v>1.6729259490966797</v>
      </c>
      <c r="O7" s="4">
        <f>Pop_male!O7+Pop_fem!O7</f>
        <v>1.9260954856872559</v>
      </c>
      <c r="P7" s="4">
        <f>Pop_male!P7+Pop_fem!P7</f>
        <v>3.5360515117645264</v>
      </c>
      <c r="Q7" s="4">
        <f>Pop_male!Q7+Pop_fem!Q7</f>
        <v>9.9196615219116211</v>
      </c>
      <c r="R7" s="4">
        <f>Pop_male!R7+Pop_fem!R7</f>
        <v>1.8733972311019897</v>
      </c>
      <c r="S7" s="4">
        <f>Pop_male!S7+Pop_fem!S7</f>
        <v>24.670049667358398</v>
      </c>
      <c r="T7" s="4">
        <f>Pop_male!T7+Pop_fem!T7</f>
        <v>16.246606826782227</v>
      </c>
      <c r="U7" s="4">
        <f>Pop_male!U7+Pop_fem!U7</f>
        <v>12.268204212188721</v>
      </c>
      <c r="V7" s="4">
        <f>Pop_male!V7+Pop_fem!V7</f>
        <v>140.25755310058594</v>
      </c>
      <c r="W7" s="4">
        <f>Pop_male!W7+Pop_fem!W7</f>
        <v>4.7542488574981689</v>
      </c>
      <c r="X7" s="4">
        <f>Pop_male!X7+Pop_fem!X7</f>
        <v>16.468558311462402</v>
      </c>
      <c r="Y7" s="4">
        <f>Pop_male!Y7+Pop_fem!Y7</f>
        <v>19.238907814025879</v>
      </c>
      <c r="Z7" s="4">
        <f>Pop_male!Z7+Pop_fem!Z7</f>
        <v>1.1055940985679626</v>
      </c>
      <c r="AA7" s="4">
        <f>Pop_male!AA7+Pop_fem!AA7</f>
        <v>8.2817802429199219</v>
      </c>
      <c r="AB7" s="4">
        <f>Pop_male!AB7+Pop_fem!AB7</f>
        <v>2.4769755601882935</v>
      </c>
      <c r="AC7" s="4">
        <f>Pop_male!AC7+Pop_fem!AC7</f>
        <v>1.0523515343666077</v>
      </c>
      <c r="AD7" s="4">
        <f>Pop_male!AD7+Pop_fem!AD7</f>
        <v>1.2288283705711365</v>
      </c>
      <c r="AE7" s="4">
        <f>Pop_male!AE7+Pop_fem!AE7</f>
        <v>4.0270100831985474</v>
      </c>
      <c r="AF7" s="4">
        <f>Pop_male!AF7+Pop_fem!AF7</f>
        <v>0.49641671776771545</v>
      </c>
      <c r="AG7" s="4">
        <f>Pop_male!AG7+Pop_fem!AG7</f>
        <v>8.0354936122894287</v>
      </c>
      <c r="AH7" s="4">
        <f>Pop_male!AH7+Pop_fem!AH7</f>
        <v>3.6767789125442505</v>
      </c>
      <c r="AI7" s="4">
        <f>Pop_male!AI7+Pop_fem!AI7</f>
        <v>1.2592642307281494</v>
      </c>
      <c r="AJ7" s="4">
        <f>Pop_male!AJ7+Pop_fem!AJ7</f>
        <v>9.6823427826166153E-2</v>
      </c>
      <c r="AK7" s="4"/>
      <c r="AL7" s="4"/>
      <c r="AM7" s="4"/>
      <c r="AN7" s="4"/>
      <c r="AO7" s="4"/>
      <c r="AP7" s="4"/>
      <c r="AQ7" s="4"/>
      <c r="AR7" s="4"/>
      <c r="AS7" s="4">
        <f>Pop_male!AS7+Pop_fem!AS7</f>
        <v>1.109404981136322</v>
      </c>
      <c r="AT7" s="4">
        <f>Pop_male!AT7+Pop_fem!AT7</f>
        <v>2.3341485261917114</v>
      </c>
      <c r="AU7" s="4"/>
      <c r="AV7" s="4">
        <f>Pop_male!AV7+Pop_fem!AV7</f>
        <v>27.792971611022949</v>
      </c>
      <c r="AW7" s="4">
        <f>Pop_male!AW7+Pop_fem!AW7</f>
        <v>0.45725326240062714</v>
      </c>
      <c r="AX7" s="4">
        <f>Pop_male!AX7+Pop_fem!AX7</f>
        <v>0.81953868269920349</v>
      </c>
      <c r="AY7" s="4">
        <f>Pop_male!AY7+Pop_fem!AY7</f>
        <v>1.246881902217865</v>
      </c>
      <c r="AZ7" s="4">
        <f>Pop_male!AZ7+Pop_fem!AZ7</f>
        <v>2.2142668962478638</v>
      </c>
      <c r="BA7" s="4">
        <f>Pop_male!BA7+Pop_fem!BA7</f>
        <v>1.2777397632598877</v>
      </c>
      <c r="BB7" s="4">
        <f>Pop_male!BB7+Pop_fem!BB7</f>
        <v>6.4204418659210205</v>
      </c>
      <c r="BC7" s="4">
        <f>Pop_male!BC7+Pop_fem!BC7</f>
        <v>3.1392699480056763</v>
      </c>
      <c r="BD7" s="4">
        <f>Pop_male!BD7+Pop_fem!BD7</f>
        <v>17.641654968261719</v>
      </c>
      <c r="BE7" s="4">
        <f>Pop_male!BE7+Pop_fem!BE7</f>
        <v>1.8147634863853455</v>
      </c>
      <c r="BF7" s="4">
        <f>Pop_male!BF7+Pop_fem!BF7</f>
        <v>1.2883719205856323</v>
      </c>
    </row>
    <row r="8" spans="1:66" x14ac:dyDescent="0.2">
      <c r="A8" s="1">
        <v>1860</v>
      </c>
      <c r="B8" s="4">
        <f>Pop_male!B8+Pop_fem!B8</f>
        <v>2.1287817507982254E-2</v>
      </c>
      <c r="C8" s="4">
        <f>Pop_male!C8+Pop_fem!C8</f>
        <v>1.1121819019317627</v>
      </c>
      <c r="D8" s="4">
        <f>Pop_male!D8+Pop_fem!D8</f>
        <v>0.87430796027183533</v>
      </c>
      <c r="E8" s="4">
        <f>Pop_male!E8+Pop_fem!E18</f>
        <v>13.407629013061523</v>
      </c>
      <c r="F8" s="4">
        <f>Pop_male!F8+Pop_fem!F8</f>
        <v>5.2174882888793945</v>
      </c>
      <c r="G8" s="4">
        <f>Pop_male!G8+Pop_fem!G8</f>
        <v>2.1111220121383667</v>
      </c>
      <c r="H8" s="4">
        <f>Pop_male!H8+Pop_fem!H8</f>
        <v>2.6464157104492188</v>
      </c>
      <c r="I8" s="4">
        <f>Pop_male!I8+Pop_fem!I8</f>
        <v>0.60241523385047913</v>
      </c>
      <c r="J8" s="4">
        <f>Pop_male!J8+Pop_fem!J8</f>
        <v>1.1343401074409485</v>
      </c>
      <c r="K8" s="4">
        <f>Pop_male!K8+Pop_fem!K8</f>
        <v>250.49000549316406</v>
      </c>
      <c r="L8" s="4">
        <f>Pop_male!L8+Pop_fem!L8</f>
        <v>1.3115568161010742</v>
      </c>
      <c r="M8" s="4">
        <f>Pop_male!M8+Pop_fem!M8</f>
        <v>24.302020072937012</v>
      </c>
      <c r="N8" s="4">
        <f>Pop_male!N8+Pop_fem!N8</f>
        <v>1.7872989177703857</v>
      </c>
      <c r="O8" s="4">
        <f>Pop_male!O8+Pop_fem!O8</f>
        <v>2.0811338424682617</v>
      </c>
      <c r="P8" s="4">
        <f>Pop_male!P8+Pop_fem!P8</f>
        <v>3.9684339761734009</v>
      </c>
      <c r="Q8" s="4">
        <f>Pop_male!Q8+Pop_fem!Q8</f>
        <v>10.320742607116699</v>
      </c>
      <c r="R8" s="4">
        <f>Pop_male!R8+Pop_fem!R8</f>
        <v>1.957919716835022</v>
      </c>
      <c r="S8" s="4">
        <f>Pop_male!S8+Pop_fem!S8</f>
        <v>25.006571769714355</v>
      </c>
      <c r="T8" s="4">
        <f>Pop_male!T8+Pop_fem!T8</f>
        <v>17.471445083618164</v>
      </c>
      <c r="U8" s="4">
        <f>Pop_male!U8+Pop_fem!U8</f>
        <v>14.416602611541748</v>
      </c>
      <c r="V8" s="4">
        <f>Pop_male!V8+Pop_fem!V8</f>
        <v>144.24301910400391</v>
      </c>
      <c r="W8" s="4">
        <f>Pop_male!W8+Pop_fem!W8</f>
        <v>5.1667532920837402</v>
      </c>
      <c r="X8" s="4">
        <f>Pop_male!X8+Pop_fem!X8</f>
        <v>17.484809875488281</v>
      </c>
      <c r="Y8" s="4">
        <f>Pop_male!Y8+Pop_fem!Y8</f>
        <v>20.139863967895508</v>
      </c>
      <c r="Z8" s="4">
        <f>Pop_male!Z8+Pop_fem!Z8</f>
        <v>1.158102810382843</v>
      </c>
      <c r="AA8" s="4">
        <f>Pop_male!AA8+Pop_fem!AA8</f>
        <v>8.0730254650115967</v>
      </c>
      <c r="AB8" s="4">
        <f>Pop_male!AB8+Pop_fem!AB8</f>
        <v>2.6918914318084717</v>
      </c>
      <c r="AC8" s="4">
        <f>Pop_male!AC8+Pop_fem!AC8</f>
        <v>1.1023316383361816</v>
      </c>
      <c r="AD8" s="4">
        <f>Pop_male!AD8+Pop_fem!AD8</f>
        <v>1.5869875550270081</v>
      </c>
      <c r="AE8" s="4">
        <f>Pop_male!AE8+Pop_fem!AE8</f>
        <v>4.4837086200714111</v>
      </c>
      <c r="AF8" s="4">
        <f>Pop_male!AF8+Pop_fem!AF8</f>
        <v>0.5199933797121048</v>
      </c>
      <c r="AG8" s="4">
        <f>Pop_male!AG8+Pop_fem!AG8</f>
        <v>8.4171290397644043</v>
      </c>
      <c r="AH8" s="4">
        <f>Pop_male!AH8+Pop_fem!AH8</f>
        <v>3.9281493425369263</v>
      </c>
      <c r="AI8" s="4">
        <f>Pop_male!AI8+Pop_fem!AI8</f>
        <v>1.3453563451766968</v>
      </c>
      <c r="AJ8" s="4">
        <f>Pop_male!AJ8+Pop_fem!AJ8</f>
        <v>0.18891498446464539</v>
      </c>
      <c r="AK8" s="4"/>
      <c r="AL8" s="4"/>
      <c r="AM8" s="4"/>
      <c r="AN8" s="4"/>
      <c r="AO8" s="4"/>
      <c r="AP8" s="4"/>
      <c r="AQ8" s="4"/>
      <c r="AR8" s="4"/>
      <c r="AS8" s="4">
        <f>Pop_male!AS8+Pop_fem!AS8</f>
        <v>1.4327565431594849</v>
      </c>
      <c r="AT8" s="4">
        <f>Pop_male!AT8+Pop_fem!AT8</f>
        <v>3.0144685506820679</v>
      </c>
      <c r="AU8" s="4"/>
      <c r="AV8" s="4">
        <f>Pop_male!AV8+Pop_fem!AV8</f>
        <v>30.871867179870605</v>
      </c>
      <c r="AW8" s="4">
        <f>Pop_male!AW8+Pop_fem!AW8</f>
        <v>0.47896993160247803</v>
      </c>
      <c r="AX8" s="4">
        <f>Pop_male!AX8+Pop_fem!AX8</f>
        <v>0.8906463086605072</v>
      </c>
      <c r="AY8" s="4">
        <f>Pop_male!AY8+Pop_fem!AY8</f>
        <v>1.3061009645462036</v>
      </c>
      <c r="AZ8" s="4">
        <f>Pop_male!AZ8+Pop_fem!AZ8</f>
        <v>2.4690229892730713</v>
      </c>
      <c r="BA8" s="4">
        <f>Pop_male!BA8+Pop_fem!BA8</f>
        <v>1.6501548886299133</v>
      </c>
      <c r="BB8" s="4">
        <f>Pop_male!BB8+Pop_fem!BB8</f>
        <v>6.6777026653289795</v>
      </c>
      <c r="BC8" s="4">
        <f>Pop_male!BC8+Pop_fem!BC8</f>
        <v>3.0601397752761841</v>
      </c>
      <c r="BD8" s="4">
        <f>Pop_male!BD8+Pop_fem!BD8</f>
        <v>23.417106628417969</v>
      </c>
      <c r="BE8" s="4">
        <f>Pop_male!BE8+Pop_fem!BE8</f>
        <v>2.3437016010284424</v>
      </c>
      <c r="BF8" s="4">
        <f>Pop_male!BF8+Pop_fem!BF8</f>
        <v>1.5014407634735107</v>
      </c>
    </row>
    <row r="9" spans="1:66" x14ac:dyDescent="0.2">
      <c r="A9" s="1">
        <v>1870</v>
      </c>
      <c r="B9" s="4">
        <f>Pop_male!B9+Pop_fem!B9</f>
        <v>2.2987397387623787E-2</v>
      </c>
      <c r="C9" s="4">
        <f>Pop_male!C9+Pop_fem!C9</f>
        <v>1.4002120494842529</v>
      </c>
      <c r="D9" s="4">
        <f>Pop_male!D9+Pop_fem!D9</f>
        <v>1.2153501510620117</v>
      </c>
      <c r="E9" s="4">
        <f>Pop_male!E9+Pop_fem!E19</f>
        <v>18.477682113647461</v>
      </c>
      <c r="F9" s="4">
        <f>Pop_male!F9+Pop_fem!F9</f>
        <v>6.0593194961547852</v>
      </c>
      <c r="G9" s="4">
        <f>Pop_male!G9+Pop_fem!G9</f>
        <v>2.4994171857833862</v>
      </c>
      <c r="H9" s="4">
        <f>Pop_male!H9+Pop_fem!H9</f>
        <v>2.7664051055908203</v>
      </c>
      <c r="I9" s="4">
        <f>Pop_male!I9+Pop_fem!I9</f>
        <v>0.62972897291183472</v>
      </c>
      <c r="J9" s="4">
        <f>Pop_male!J9+Pop_fem!J9</f>
        <v>1.3153889179229736</v>
      </c>
      <c r="K9" s="4">
        <f>Pop_male!K9+Pop_fem!K9</f>
        <v>240.110595703125</v>
      </c>
      <c r="L9" s="4">
        <f>Pop_male!L9+Pop_fem!L9</f>
        <v>1.4514055848121643</v>
      </c>
      <c r="M9" s="4">
        <f>Pop_male!M9+Pop_fem!M9</f>
        <v>26.626242637634277</v>
      </c>
      <c r="N9" s="4">
        <f>Pop_male!N9+Pop_fem!N9</f>
        <v>1.901671826839447</v>
      </c>
      <c r="O9" s="4">
        <f>Pop_male!O9+Pop_fem!O9</f>
        <v>2.2361721992492676</v>
      </c>
      <c r="P9" s="4">
        <f>Pop_male!P9+Pop_fem!P9</f>
        <v>4.4008164405822754</v>
      </c>
      <c r="Q9" s="4">
        <f>Pop_male!Q9+Pop_fem!Q9</f>
        <v>10.721823215484619</v>
      </c>
      <c r="R9" s="4">
        <f>Pop_male!R9+Pop_fem!R9</f>
        <v>2.0424420833587646</v>
      </c>
      <c r="S9" s="4">
        <f>Pop_male!S9+Pop_fem!S9</f>
        <v>25.343094825744629</v>
      </c>
      <c r="T9" s="4">
        <f>Pop_male!T9+Pop_fem!T9</f>
        <v>18.696286201477051</v>
      </c>
      <c r="U9" s="4">
        <f>Pop_male!U9+Pop_fem!U9</f>
        <v>16.565000534057617</v>
      </c>
      <c r="V9" s="4">
        <f>Pop_male!V9+Pop_fem!V9</f>
        <v>148.22847747802734</v>
      </c>
      <c r="W9" s="4">
        <f>Pop_male!W9+Pop_fem!W9</f>
        <v>5.5792574882507324</v>
      </c>
      <c r="X9" s="4">
        <f>Pop_male!X9+Pop_fem!X9</f>
        <v>18.50106143951416</v>
      </c>
      <c r="Y9" s="4">
        <f>Pop_male!Y9+Pop_fem!Y9</f>
        <v>21.040820121765137</v>
      </c>
      <c r="Z9" s="4">
        <f>Pop_male!Z9+Pop_fem!Z9</f>
        <v>1.2106115818023682</v>
      </c>
      <c r="AA9" s="4">
        <f>Pop_male!AA9+Pop_fem!AA9</f>
        <v>7.8642702102661133</v>
      </c>
      <c r="AB9" s="4">
        <f>Pop_male!AB9+Pop_fem!AB9</f>
        <v>2.9068073034286499</v>
      </c>
      <c r="AC9" s="4">
        <f>Pop_male!AC9+Pop_fem!AC9</f>
        <v>1.1523116827011108</v>
      </c>
      <c r="AD9" s="4">
        <f>Pop_male!AD9+Pop_fem!AD9</f>
        <v>1.9451467394828796</v>
      </c>
      <c r="AE9" s="4">
        <f>Pop_male!AE9+Pop_fem!AE9</f>
        <v>4.9404072761535645</v>
      </c>
      <c r="AF9" s="4">
        <f>Pop_male!AF9+Pop_fem!AF9</f>
        <v>0.54357007145881653</v>
      </c>
      <c r="AG9" s="4">
        <f>Pop_male!AG9+Pop_fem!AG9</f>
        <v>8.7987642288208008</v>
      </c>
      <c r="AH9" s="4">
        <f>Pop_male!AH9+Pop_fem!AH9</f>
        <v>4.1795198917388916</v>
      </c>
      <c r="AI9" s="4">
        <f>Pop_male!AI9+Pop_fem!AI9</f>
        <v>1.4314484596252441</v>
      </c>
      <c r="AJ9" s="4">
        <f>Pop_male!AJ9+Pop_fem!AJ9</f>
        <v>0.28100654482841492</v>
      </c>
      <c r="AK9" s="4"/>
      <c r="AL9" s="4"/>
      <c r="AM9" s="4"/>
      <c r="AN9" s="4"/>
      <c r="AO9" s="4"/>
      <c r="AP9" s="4"/>
      <c r="AQ9" s="4"/>
      <c r="AR9" s="4"/>
      <c r="AS9" s="4">
        <f>Pop_male!AS9+Pop_fem!AS9</f>
        <v>1.7561080455780029</v>
      </c>
      <c r="AT9" s="4">
        <f>Pop_male!AT9+Pop_fem!AT9</f>
        <v>3.6947888135910034</v>
      </c>
      <c r="AU9" s="4"/>
      <c r="AV9" s="4">
        <f>Pop_male!AV9+Pop_fem!AV9</f>
        <v>33.950765609741211</v>
      </c>
      <c r="AW9" s="4">
        <f>Pop_male!AW9+Pop_fem!AW9</f>
        <v>0.50068655610084534</v>
      </c>
      <c r="AX9" s="4">
        <f>Pop_male!AX9+Pop_fem!AX9</f>
        <v>0.96175390481948853</v>
      </c>
      <c r="AY9" s="4">
        <f>Pop_male!AY9+Pop_fem!AY9</f>
        <v>1.3653200268745422</v>
      </c>
      <c r="AZ9" s="4">
        <f>Pop_male!AZ9+Pop_fem!AZ9</f>
        <v>2.7237792015075684</v>
      </c>
      <c r="BA9" s="4">
        <f>Pop_male!BA9+Pop_fem!BA9</f>
        <v>2.0225699543952942</v>
      </c>
      <c r="BB9" s="4">
        <f>Pop_male!BB9+Pop_fem!BB9</f>
        <v>6.9349637031555176</v>
      </c>
      <c r="BC9" s="4">
        <f>Pop_male!BC9+Pop_fem!BC9</f>
        <v>2.9810096025466919</v>
      </c>
      <c r="BD9" s="4">
        <f>Pop_male!BD9+Pop_fem!BD9</f>
        <v>29.192557334899902</v>
      </c>
      <c r="BE9" s="4">
        <f>Pop_male!BE9+Pop_fem!BE9</f>
        <v>2.8726397752761841</v>
      </c>
      <c r="BF9" s="4">
        <f>Pop_male!BF9+Pop_fem!BF9</f>
        <v>1.7145096063613892</v>
      </c>
    </row>
    <row r="10" spans="1:66" x14ac:dyDescent="0.2">
      <c r="A10" s="1">
        <v>1880</v>
      </c>
      <c r="B10" s="4">
        <f>Pop_male!B10+Pop_fem!B10</f>
        <v>2.5045046582818031E-2</v>
      </c>
      <c r="C10" s="4">
        <f>Pop_male!C10+Pop_fem!C10</f>
        <v>1.8881237506866455</v>
      </c>
      <c r="D10" s="4">
        <f>Pop_male!D10+Pop_fem!D10</f>
        <v>1.6171239614486694</v>
      </c>
      <c r="E10" s="4">
        <f>Pop_male!E10+Pop_fem!E20</f>
        <v>21.676399230957031</v>
      </c>
      <c r="F10" s="4">
        <f>Pop_male!F10+Pop_fem!F10</f>
        <v>7.2728502750396729</v>
      </c>
      <c r="G10" s="4">
        <f>Pop_male!G10+Pop_fem!G10</f>
        <v>2.8683208227157593</v>
      </c>
      <c r="H10" s="4">
        <f>Pop_male!H10+Pop_fem!H10</f>
        <v>2.9151476621627808</v>
      </c>
      <c r="I10" s="4">
        <f>Pop_male!I10+Pop_fem!I10</f>
        <v>0.66358789801597595</v>
      </c>
      <c r="J10" s="4">
        <f>Pop_male!J10+Pop_fem!J10</f>
        <v>1.5159592628479004</v>
      </c>
      <c r="K10" s="4">
        <f>Pop_male!K10+Pop_fem!K10</f>
        <v>238.83710479736328</v>
      </c>
      <c r="L10" s="4">
        <f>Pop_male!L10+Pop_fem!L10</f>
        <v>1.6665143370628357</v>
      </c>
      <c r="M10" s="4">
        <f>Pop_male!M10+Pop_fem!M10</f>
        <v>29.375082969665527</v>
      </c>
      <c r="N10" s="4">
        <f>Pop_male!N10+Pop_fem!N10</f>
        <v>2.0306776762008667</v>
      </c>
      <c r="O10" s="4">
        <f>Pop_male!O10+Pop_fem!O10</f>
        <v>2.4236710071563721</v>
      </c>
      <c r="P10" s="4">
        <f>Pop_male!P10+Pop_fem!P10</f>
        <v>4.9394090175628662</v>
      </c>
      <c r="Q10" s="4">
        <f>Pop_male!Q10+Pop_fem!Q10</f>
        <v>11.159721851348877</v>
      </c>
      <c r="R10" s="4">
        <f>Pop_male!R10+Pop_fem!R10</f>
        <v>2.1712758541107178</v>
      </c>
      <c r="S10" s="4">
        <f>Pop_male!S10+Pop_fem!S10</f>
        <v>25.731552124023438</v>
      </c>
      <c r="T10" s="4">
        <f>Pop_male!T10+Pop_fem!T10</f>
        <v>20.454255104064941</v>
      </c>
      <c r="U10" s="4">
        <f>Pop_male!U10+Pop_fem!U10</f>
        <v>18.716225624084473</v>
      </c>
      <c r="V10" s="4">
        <f>Pop_male!V10+Pop_fem!V10</f>
        <v>154.02096557617188</v>
      </c>
      <c r="W10" s="4">
        <f>Pop_male!W10+Pop_fem!W10</f>
        <v>6.0786685943603516</v>
      </c>
      <c r="X10" s="4">
        <f>Pop_male!X10+Pop_fem!X10</f>
        <v>19.637191772460938</v>
      </c>
      <c r="Y10" s="4">
        <f>Pop_male!Y10+Pop_fem!Y10</f>
        <v>22.575504302978516</v>
      </c>
      <c r="Z10" s="4">
        <f>Pop_male!Z10+Pop_fem!Z10</f>
        <v>1.2757030725479126</v>
      </c>
      <c r="AA10" s="4">
        <f>Pop_male!AA10+Pop_fem!AA10</f>
        <v>7.8699157238006592</v>
      </c>
      <c r="AB10" s="4">
        <f>Pop_male!AB10+Pop_fem!AB10</f>
        <v>3.1670016050338745</v>
      </c>
      <c r="AC10" s="4">
        <f>Pop_male!AC10+Pop_fem!AC10</f>
        <v>1.2142686247825623</v>
      </c>
      <c r="AD10" s="4">
        <f>Pop_male!AD10+Pop_fem!AD10</f>
        <v>2.0982166528701782</v>
      </c>
      <c r="AE10" s="4">
        <f>Pop_male!AE10+Pop_fem!AE10</f>
        <v>5.5668785572052002</v>
      </c>
      <c r="AF10" s="4">
        <f>Pop_male!AF10+Pop_fem!AF10</f>
        <v>0.57279646396636963</v>
      </c>
      <c r="AG10" s="4">
        <f>Pop_male!AG10+Pop_fem!AG10</f>
        <v>9.2718520164489746</v>
      </c>
      <c r="AH10" s="4">
        <f>Pop_male!AH10+Pop_fem!AH10</f>
        <v>4.4630501270294189</v>
      </c>
      <c r="AI10" s="4">
        <f>Pop_male!AI10+Pop_fem!AI10</f>
        <v>1.5285552144050598</v>
      </c>
      <c r="AJ10" s="4">
        <f>Pop_male!AJ10+Pop_fem!AJ10</f>
        <v>0.37234899401664734</v>
      </c>
      <c r="AK10" s="4"/>
      <c r="AL10" s="4"/>
      <c r="AM10" s="4"/>
      <c r="AN10" s="4"/>
      <c r="AO10" s="4"/>
      <c r="AP10" s="4"/>
      <c r="AQ10" s="4"/>
      <c r="AR10" s="4"/>
      <c r="AS10" s="4">
        <f>Pop_male!AS10+Pop_fem!AS10</f>
        <v>1.8943019509315491</v>
      </c>
      <c r="AT10" s="4">
        <f>Pop_male!AT10+Pop_fem!AT10</f>
        <v>3.9855437278747559</v>
      </c>
      <c r="AU10" s="4"/>
      <c r="AV10" s="4">
        <f>Pop_male!AV10+Pop_fem!AV10</f>
        <v>37.696935653686523</v>
      </c>
      <c r="AW10" s="4">
        <f>Pop_male!AW10+Pop_fem!AW10</f>
        <v>0.52760720252990723</v>
      </c>
      <c r="AX10" s="4">
        <f>Pop_male!AX10+Pop_fem!AX10</f>
        <v>1.0478424429893494</v>
      </c>
      <c r="AY10" s="4">
        <f>Pop_male!AY10+Pop_fem!AY10</f>
        <v>1.4387298226356506</v>
      </c>
      <c r="AZ10" s="4">
        <f>Pop_male!AZ10+Pop_fem!AZ10</f>
        <v>2.9382483959197998</v>
      </c>
      <c r="BA10" s="4">
        <f>Pop_male!BA10+Pop_fem!BA10</f>
        <v>2.1817326545715332</v>
      </c>
      <c r="BB10" s="4">
        <f>Pop_male!BB10+Pop_fem!BB10</f>
        <v>7.2639627456665039</v>
      </c>
      <c r="BC10" s="4">
        <f>Pop_male!BC10+Pop_fem!BC10</f>
        <v>2.9831496477127075</v>
      </c>
      <c r="BD10" s="4">
        <f>Pop_male!BD10+Pop_fem!BD10</f>
        <v>36.114297866821289</v>
      </c>
      <c r="BE10" s="4">
        <f>Pop_male!BE10+Pop_fem!BE10</f>
        <v>3.0986971855163574</v>
      </c>
      <c r="BF10" s="4">
        <f>Pop_male!BF10+Pop_fem!BF10</f>
        <v>2.0325467586517334</v>
      </c>
    </row>
    <row r="11" spans="1:66" x14ac:dyDescent="0.2">
      <c r="A11" s="1">
        <v>1890</v>
      </c>
      <c r="B11" s="4">
        <f>Pop_male!B11+Pop_fem!B11</f>
        <v>2.7540333569049835E-2</v>
      </c>
      <c r="C11" s="4">
        <f>Pop_male!C11+Pop_fem!C11</f>
        <v>2.6203352212905884</v>
      </c>
      <c r="D11" s="4">
        <f>Pop_male!D11+Pop_fem!D11</f>
        <v>2.0931251049041748</v>
      </c>
      <c r="E11" s="4">
        <f>Pop_male!E11+Pop_fem!E11</f>
        <v>0</v>
      </c>
      <c r="F11" s="4">
        <f>Pop_male!F11+Pop_fem!F11</f>
        <v>8.940680980682373</v>
      </c>
      <c r="G11" s="4">
        <f>Pop_male!G11+Pop_fem!G11</f>
        <v>3.2135237455368042</v>
      </c>
      <c r="H11" s="4">
        <f>Pop_male!H11+Pop_fem!H11</f>
        <v>3.0990332365036011</v>
      </c>
      <c r="I11" s="4">
        <f>Pop_male!I11+Pop_fem!I11</f>
        <v>0.70544654130935669</v>
      </c>
      <c r="J11" s="4">
        <f>Pop_male!J11+Pop_fem!J11</f>
        <v>1.7403891086578369</v>
      </c>
      <c r="K11" s="4">
        <f>Pop_male!K11+Pop_fem!K11</f>
        <v>248.69307708740234</v>
      </c>
      <c r="L11" s="4">
        <f>Pop_male!L11+Pop_fem!L11</f>
        <v>1.9736075401306152</v>
      </c>
      <c r="M11" s="4">
        <f>Pop_male!M11+Pop_fem!M11</f>
        <v>32.642898559570312</v>
      </c>
      <c r="N11" s="4">
        <f>Pop_male!N11+Pop_fem!N11</f>
        <v>2.1775680780410767</v>
      </c>
      <c r="O11" s="4">
        <f>Pop_male!O11+Pop_fem!O11</f>
        <v>2.6508437395095825</v>
      </c>
      <c r="P11" s="4">
        <f>Pop_male!P11+Pop_fem!P11</f>
        <v>5.6078131198883057</v>
      </c>
      <c r="Q11" s="4">
        <f>Pop_male!Q11+Pop_fem!Q11</f>
        <v>11.642618656158447</v>
      </c>
      <c r="R11" s="4">
        <f>Pop_male!R11+Pop_fem!R11</f>
        <v>2.3542678356170654</v>
      </c>
      <c r="S11" s="4">
        <f>Pop_male!S11+Pop_fem!S11</f>
        <v>26.183485984802246</v>
      </c>
      <c r="T11" s="4">
        <f>Pop_male!T11+Pop_fem!T11</f>
        <v>22.863826751708984</v>
      </c>
      <c r="U11" s="4">
        <f>Pop_male!U11+Pop_fem!U11</f>
        <v>20.870907783508301</v>
      </c>
      <c r="V11" s="4">
        <f>Pop_male!V11+Pop_fem!V11</f>
        <v>162.02203369140625</v>
      </c>
      <c r="W11" s="4">
        <f>Pop_male!W11+Pop_fem!W11</f>
        <v>6.684298038482666</v>
      </c>
      <c r="X11" s="4">
        <f>Pop_male!X11+Pop_fem!X11</f>
        <v>20.919838905334473</v>
      </c>
      <c r="Y11" s="4">
        <f>Pop_male!Y11+Pop_fem!Y11</f>
        <v>24.884744644165039</v>
      </c>
      <c r="Z11" s="4">
        <f>Pop_male!Z11+Pop_fem!Z11</f>
        <v>1.356173574924469</v>
      </c>
      <c r="AA11" s="4">
        <f>Pop_male!AA11+Pop_fem!AA11</f>
        <v>8.1376075744628906</v>
      </c>
      <c r="AB11" s="4">
        <f>Pop_male!AB11+Pop_fem!AB11</f>
        <v>3.4825359582901001</v>
      </c>
      <c r="AC11" s="4">
        <f>Pop_male!AC11+Pop_fem!AC11</f>
        <v>1.2908638715744019</v>
      </c>
      <c r="AD11" s="4">
        <f>Pop_male!AD11+Pop_fem!AD11</f>
        <v>2.0006220936775208</v>
      </c>
      <c r="AE11" s="4">
        <f>Pop_male!AE11+Pop_fem!AE11</f>
        <v>6.4008502960205078</v>
      </c>
      <c r="AF11" s="4">
        <f>Pop_male!AF11+Pop_fem!AF11</f>
        <v>0.60892808437347412</v>
      </c>
      <c r="AG11" s="4">
        <f>Pop_male!AG11+Pop_fem!AG11</f>
        <v>9.8567137718200684</v>
      </c>
      <c r="AH11" s="4">
        <f>Pop_male!AH11+Pop_fem!AH11</f>
        <v>4.7858879566192627</v>
      </c>
      <c r="AI11" s="4">
        <f>Pop_male!AI11+Pop_fem!AI11</f>
        <v>1.6391242742538452</v>
      </c>
      <c r="AJ11" s="4">
        <f>Pop_male!AJ11+Pop_fem!AJ11</f>
        <v>0.46277591586112976</v>
      </c>
      <c r="AK11" s="4"/>
      <c r="AL11" s="4"/>
      <c r="AM11" s="4"/>
      <c r="AN11" s="4"/>
      <c r="AO11" s="4"/>
      <c r="AP11" s="4"/>
      <c r="AQ11" s="4"/>
      <c r="AR11" s="4"/>
      <c r="AS11" s="4">
        <f>Pop_male!AS11+Pop_fem!AS11</f>
        <v>1.8061921000480652</v>
      </c>
      <c r="AT11" s="4">
        <f>Pop_male!AT11+Pop_fem!AT11</f>
        <v>3.8001636266708374</v>
      </c>
      <c r="AU11" s="4"/>
      <c r="AV11" s="4">
        <f>Pop_male!AV11+Pop_fem!AV11</f>
        <v>42.258668899536133</v>
      </c>
      <c r="AW11" s="4">
        <f>Pop_male!AW11+Pop_fem!AW11</f>
        <v>0.56088829040527344</v>
      </c>
      <c r="AX11" s="4">
        <f>Pop_male!AX11+Pop_fem!AX11</f>
        <v>1.152241051197052</v>
      </c>
      <c r="AY11" s="4">
        <f>Pop_male!AY11+Pop_fem!AY11</f>
        <v>1.5294838547706604</v>
      </c>
      <c r="AZ11" s="4">
        <f>Pop_male!AZ11+Pop_fem!AZ11</f>
        <v>3.103477954864502</v>
      </c>
      <c r="BA11" s="4">
        <f>Pop_male!BA11+Pop_fem!BA11</f>
        <v>2.0802533626556396</v>
      </c>
      <c r="BB11" s="4">
        <f>Pop_male!BB11+Pop_fem!BB11</f>
        <v>7.6806421279907227</v>
      </c>
      <c r="BC11" s="4">
        <f>Pop_male!BC11+Pop_fem!BC11</f>
        <v>3.0846201181411743</v>
      </c>
      <c r="BD11" s="4">
        <f>Pop_male!BD11+Pop_fem!BD11</f>
        <v>44.437063217163086</v>
      </c>
      <c r="BE11" s="4">
        <f>Pop_male!BE11+Pop_fem!BE11</f>
        <v>2.9545671939849854</v>
      </c>
      <c r="BF11" s="4">
        <f>Pop_male!BF11+Pop_fem!BF11</f>
        <v>2.4788784980773926</v>
      </c>
    </row>
    <row r="12" spans="1:66" x14ac:dyDescent="0.2">
      <c r="A12" s="1">
        <v>1900</v>
      </c>
      <c r="B12" s="4">
        <f>Pop_male!B12+Pop_fem!B12</f>
        <v>3.0005878768861294E-2</v>
      </c>
      <c r="C12" s="4">
        <f>Pop_male!C12+Pop_fem!C12</f>
        <v>3.6645660400390625</v>
      </c>
      <c r="D12" s="4">
        <f>Pop_male!D12+Pop_fem!D12</f>
        <v>2.5433462858200073</v>
      </c>
      <c r="E12" s="4">
        <f>Pop_male!E12+Pop_fem!E12</f>
        <v>0</v>
      </c>
      <c r="F12" s="4">
        <f>Pop_male!F12+Pop_fem!F12</f>
        <v>10.914886951446533</v>
      </c>
      <c r="G12" s="4">
        <f>Pop_male!G12+Pop_fem!G12</f>
        <v>3.9078177213668823</v>
      </c>
      <c r="H12" s="4">
        <f>Pop_male!H12+Pop_fem!H12</f>
        <v>3.4648414850234985</v>
      </c>
      <c r="I12" s="4">
        <f>Pop_male!I12+Pop_fem!I12</f>
        <v>0.788717120885849</v>
      </c>
      <c r="J12" s="4">
        <f>Pop_male!J12+Pop_fem!J12</f>
        <v>1.9738379120826721</v>
      </c>
      <c r="K12" s="4">
        <f>Pop_male!K12+Pop_fem!K12</f>
        <v>260.21926879882812</v>
      </c>
      <c r="L12" s="4">
        <f>Pop_male!L12+Pop_fem!L12</f>
        <v>2.359370231628418</v>
      </c>
      <c r="M12" s="4">
        <f>Pop_male!M12+Pop_fem!M12</f>
        <v>36.275150299072266</v>
      </c>
      <c r="N12" s="4">
        <f>Pop_male!N12+Pop_fem!N12</f>
        <v>2.3077362775802612</v>
      </c>
      <c r="O12" s="4">
        <f>Pop_male!O12+Pop_fem!O12</f>
        <v>2.8755470514297485</v>
      </c>
      <c r="P12" s="4">
        <f>Pop_male!P12+Pop_fem!P12</f>
        <v>6.2707681655883789</v>
      </c>
      <c r="Q12" s="4">
        <f>Pop_male!Q12+Pop_fem!Q12</f>
        <v>12.256855964660645</v>
      </c>
      <c r="R12" s="4">
        <f>Pop_male!R12+Pop_fem!R12</f>
        <v>2.6388950347900391</v>
      </c>
      <c r="S12" s="4">
        <f>Pop_male!S12+Pop_fem!S12</f>
        <v>26.637934684753418</v>
      </c>
      <c r="T12" s="4">
        <f>Pop_male!T12+Pop_fem!T12</f>
        <v>25.456449508666992</v>
      </c>
      <c r="U12" s="4">
        <f>Pop_male!U12+Pop_fem!U12</f>
        <v>23.130919456481934</v>
      </c>
      <c r="V12" s="4">
        <f>Pop_male!V12+Pop_fem!V12</f>
        <v>171.63404083251953</v>
      </c>
      <c r="W12" s="4">
        <f>Pop_male!W12+Pop_fem!W12</f>
        <v>7.2827093601226807</v>
      </c>
      <c r="X12" s="4">
        <f>Pop_male!X12+Pop_fem!X12</f>
        <v>22.451691627502441</v>
      </c>
      <c r="Y12" s="4">
        <f>Pop_male!Y12+Pop_fem!Y12</f>
        <v>27.560837745666504</v>
      </c>
      <c r="Z12" s="4">
        <f>Pop_male!Z12+Pop_fem!Z12</f>
        <v>1.5162556767463684</v>
      </c>
      <c r="AA12" s="4">
        <f>Pop_male!AA12+Pop_fem!AA12</f>
        <v>8.6218671798706055</v>
      </c>
      <c r="AB12" s="4">
        <f>Pop_male!AB12+Pop_fem!AB12</f>
        <v>3.7943096160888672</v>
      </c>
      <c r="AC12" s="4">
        <f>Pop_male!AC12+Pop_fem!AC12</f>
        <v>1.443236768245697</v>
      </c>
      <c r="AD12" s="4">
        <f>Pop_male!AD12+Pop_fem!AD12</f>
        <v>3.3671691417694092</v>
      </c>
      <c r="AE12" s="4">
        <f>Pop_male!AE12+Pop_fem!AE12</f>
        <v>7.199462890625</v>
      </c>
      <c r="AF12" s="4">
        <f>Pop_male!AF12+Pop_fem!AF12</f>
        <v>0.68080562353134155</v>
      </c>
      <c r="AG12" s="4">
        <f>Pop_male!AG12+Pop_fem!AG12</f>
        <v>11.020195484161377</v>
      </c>
      <c r="AH12" s="4">
        <f>Pop_male!AH12+Pop_fem!AH12</f>
        <v>5.0719735622406006</v>
      </c>
      <c r="AI12" s="4">
        <f>Pop_male!AI12+Pop_fem!AI12</f>
        <v>1.7371059656143188</v>
      </c>
      <c r="AJ12" s="4">
        <f>Pop_male!AJ12+Pop_fem!AJ12</f>
        <v>0.58168226480484009</v>
      </c>
      <c r="AK12" s="4"/>
      <c r="AL12" s="4"/>
      <c r="AM12" s="4"/>
      <c r="AN12" s="4"/>
      <c r="AO12" s="4"/>
      <c r="AP12" s="4"/>
      <c r="AQ12" s="4"/>
      <c r="AR12" s="4"/>
      <c r="AS12" s="4">
        <f>Pop_male!AS12+Pop_fem!AS12</f>
        <v>3.0399314165115356</v>
      </c>
      <c r="AT12" s="4">
        <f>Pop_male!AT12+Pop_fem!AT12</f>
        <v>6.3959071636199951</v>
      </c>
      <c r="AU12" s="4"/>
      <c r="AV12" s="4">
        <f>Pop_male!AV12+Pop_fem!AV12</f>
        <v>48.610395431518555</v>
      </c>
      <c r="AW12" s="4">
        <f>Pop_male!AW12+Pop_fem!AW12</f>
        <v>0.62709528207778931</v>
      </c>
      <c r="AX12" s="4">
        <f>Pop_male!AX12+Pop_fem!AX12</f>
        <v>1.2553952932357788</v>
      </c>
      <c r="AY12" s="4">
        <f>Pop_male!AY12+Pop_fem!AY12</f>
        <v>1.7100234627723694</v>
      </c>
      <c r="AZ12" s="4">
        <f>Pop_male!AZ12+Pop_fem!AZ12</f>
        <v>3.3098082542419434</v>
      </c>
      <c r="BA12" s="4">
        <f>Pop_male!BA12+Pop_fem!BA12</f>
        <v>3.5011934041976929</v>
      </c>
      <c r="BB12" s="4">
        <f>Pop_male!BB12+Pop_fem!BB12</f>
        <v>8.0922417640686035</v>
      </c>
      <c r="BC12" s="4">
        <f>Pop_male!BC12+Pop_fem!BC12</f>
        <v>3.2681823968887329</v>
      </c>
      <c r="BD12" s="4">
        <f>Pop_male!BD12+Pop_fem!BD12</f>
        <v>53.911148071289062</v>
      </c>
      <c r="BE12" s="4">
        <f>Pop_male!BE12+Pop_fem!BE12</f>
        <v>4.9727168083190918</v>
      </c>
      <c r="BF12" s="4">
        <f>Pop_male!BF12+Pop_fem!BF12</f>
        <v>3.0100672245025635</v>
      </c>
    </row>
    <row r="13" spans="1:66" x14ac:dyDescent="0.2">
      <c r="A13" s="1">
        <v>1910</v>
      </c>
      <c r="B13" s="4">
        <f>Pop_male!B13+Pop_fem!B13</f>
        <v>3.2423419877886772E-2</v>
      </c>
      <c r="C13" s="4">
        <f>Pop_male!C13+Pop_fem!C13</f>
        <v>5.0275726318359375</v>
      </c>
      <c r="D13" s="4">
        <f>Pop_male!D13+Pop_fem!D13</f>
        <v>2.9855018854141235</v>
      </c>
      <c r="E13" s="4">
        <f>Pop_male!E13+Pop_fem!E13</f>
        <v>0</v>
      </c>
      <c r="F13" s="4">
        <f>Pop_male!F13+Pop_fem!F13</f>
        <v>13.530866622924805</v>
      </c>
      <c r="G13" s="4">
        <f>Pop_male!G13+Pop_fem!G13</f>
        <v>4.9801120758056641</v>
      </c>
      <c r="H13" s="4">
        <f>Pop_male!H13+Pop_fem!H13</f>
        <v>4.0496442317962646</v>
      </c>
      <c r="I13" s="4">
        <f>Pop_male!I13+Pop_fem!I13</f>
        <v>0.92183831334114075</v>
      </c>
      <c r="J13" s="4">
        <f>Pop_male!J13+Pop_fem!J13</f>
        <v>2.2204558849334717</v>
      </c>
      <c r="K13" s="4">
        <f>Pop_male!K13+Pop_fem!K13</f>
        <v>281.91549682617188</v>
      </c>
      <c r="L13" s="4">
        <f>Pop_male!L13+Pop_fem!L13</f>
        <v>2.9560984373092651</v>
      </c>
      <c r="M13" s="4">
        <f>Pop_male!M13+Pop_fem!M13</f>
        <v>38.303081512451172</v>
      </c>
      <c r="N13" s="4">
        <f>Pop_male!N13+Pop_fem!N13</f>
        <v>2.4156672954559326</v>
      </c>
      <c r="O13" s="4">
        <f>Pop_male!O13+Pop_fem!O13</f>
        <v>3.1876055002212524</v>
      </c>
      <c r="P13" s="4">
        <f>Pop_male!P13+Pop_fem!P13</f>
        <v>7.1407327651977539</v>
      </c>
      <c r="Q13" s="4">
        <f>Pop_male!Q13+Pop_fem!Q13</f>
        <v>13.071863651275635</v>
      </c>
      <c r="R13" s="4">
        <f>Pop_male!R13+Pop_fem!R13</f>
        <v>3.0447754859924316</v>
      </c>
      <c r="S13" s="4">
        <f>Pop_male!S13+Pop_fem!S13</f>
        <v>26.91206169128418</v>
      </c>
      <c r="T13" s="4">
        <f>Pop_male!T13+Pop_fem!T13</f>
        <v>27.138197898864746</v>
      </c>
      <c r="U13" s="4">
        <f>Pop_male!U13+Pop_fem!U13</f>
        <v>25.503673553466797</v>
      </c>
      <c r="V13" s="4">
        <f>Pop_male!V13+Pop_fem!V13</f>
        <v>179.01035308837891</v>
      </c>
      <c r="W13" s="4">
        <f>Pop_male!W13+Pop_fem!W13</f>
        <v>7.8694689273834229</v>
      </c>
      <c r="X13" s="4">
        <f>Pop_male!X13+Pop_fem!X13</f>
        <v>23.653369903564453</v>
      </c>
      <c r="Y13" s="4">
        <f>Pop_male!Y13+Pop_fem!Y13</f>
        <v>31.173267364501953</v>
      </c>
      <c r="Z13" s="4">
        <f>Pop_male!Z13+Pop_fem!Z13</f>
        <v>1.772172212600708</v>
      </c>
      <c r="AA13" s="4">
        <f>Pop_male!AA13+Pop_fem!AA13</f>
        <v>9.3750157356262207</v>
      </c>
      <c r="AB13" s="4">
        <f>Pop_male!AB13+Pop_fem!AB13</f>
        <v>4.1000128984451294</v>
      </c>
      <c r="AC13" s="4">
        <f>Pop_male!AC13+Pop_fem!AC13</f>
        <v>1.6868290305137634</v>
      </c>
      <c r="AD13" s="4">
        <f>Pop_male!AD13+Pop_fem!AD13</f>
        <v>6.527099609375</v>
      </c>
      <c r="AE13" s="4">
        <f>Pop_male!AE13+Pop_fem!AE13</f>
        <v>7.6054155826568604</v>
      </c>
      <c r="AF13" s="4">
        <f>Pop_male!AF13+Pop_fem!AF13</f>
        <v>0.79571336507797241</v>
      </c>
      <c r="AG13" s="4">
        <f>Pop_male!AG13+Pop_fem!AG13</f>
        <v>12.880205154418945</v>
      </c>
      <c r="AH13" s="4">
        <f>Pop_male!AH13+Pop_fem!AH13</f>
        <v>5.3091857433319092</v>
      </c>
      <c r="AI13" s="4">
        <f>Pop_male!AI13+Pop_fem!AI13</f>
        <v>1.8183490037918091</v>
      </c>
      <c r="AJ13" s="4">
        <f>Pop_male!AJ13+Pop_fem!AJ13</f>
        <v>0.72168275713920593</v>
      </c>
      <c r="AK13" s="4"/>
      <c r="AL13" s="4"/>
      <c r="AM13" s="4"/>
      <c r="AN13" s="4"/>
      <c r="AO13" s="4"/>
      <c r="AP13" s="4"/>
      <c r="AQ13" s="4"/>
      <c r="AR13" s="4"/>
      <c r="AS13" s="4">
        <f>Pop_male!AS13+Pop_fem!AS13</f>
        <v>5.8927648067474365</v>
      </c>
      <c r="AT13" s="4">
        <f>Pop_male!AT13+Pop_fem!AT13</f>
        <v>12.398166656494141</v>
      </c>
      <c r="AU13" s="4"/>
      <c r="AV13" s="4">
        <f>Pop_male!AV13+Pop_fem!AV13</f>
        <v>54.00715446472168</v>
      </c>
      <c r="AW13" s="4">
        <f>Pop_male!AW13+Pop_fem!AW13</f>
        <v>0.73293763399124146</v>
      </c>
      <c r="AX13" s="4">
        <f>Pop_male!AX13+Pop_fem!AX13</f>
        <v>1.3565411567687988</v>
      </c>
      <c r="AY13" s="4">
        <f>Pop_male!AY13+Pop_fem!AY13</f>
        <v>1.9986445307731628</v>
      </c>
      <c r="AZ13" s="4">
        <f>Pop_male!AZ13+Pop_fem!AZ13</f>
        <v>3.5991736650466919</v>
      </c>
      <c r="BA13" s="4">
        <f>Pop_male!BA13+Pop_fem!BA13</f>
        <v>6.7868995666503906</v>
      </c>
      <c r="BB13" s="4">
        <f>Pop_male!BB13+Pop_fem!BB13</f>
        <v>8.0955748558044434</v>
      </c>
      <c r="BC13" s="4">
        <f>Pop_male!BC13+Pop_fem!BC13</f>
        <v>3.5536688566207886</v>
      </c>
      <c r="BD13" s="4">
        <f>Pop_male!BD13+Pop_fem!BD13</f>
        <v>61.986623764038086</v>
      </c>
      <c r="BE13" s="4">
        <f>Pop_male!BE13+Pop_fem!BE13</f>
        <v>9.6393790245056152</v>
      </c>
      <c r="BF13" s="4">
        <f>Pop_male!BF13+Pop_fem!BF13</f>
        <v>3.7139564752578735</v>
      </c>
    </row>
    <row r="14" spans="1:66" x14ac:dyDescent="0.2">
      <c r="A14" s="1">
        <v>1920</v>
      </c>
      <c r="B14" s="4">
        <f>Pop_male!B14+Pop_fem!B14</f>
        <v>3.4816909581422806E-2</v>
      </c>
      <c r="C14" s="4">
        <f>Pop_male!C14+Pop_fem!C14</f>
        <v>6.6332662105560303</v>
      </c>
      <c r="D14" s="4">
        <f>Pop_male!D14+Pop_fem!D14</f>
        <v>3.5889401435852051</v>
      </c>
      <c r="E14" s="4">
        <f>Pop_male!E14+Pop_fem!E14</f>
        <v>0</v>
      </c>
      <c r="F14" s="4">
        <f>Pop_male!F14+Pop_fem!F14</f>
        <v>16.682245254516602</v>
      </c>
      <c r="G14" s="4">
        <f>Pop_male!G14+Pop_fem!G14</f>
        <v>6.0037920475006104</v>
      </c>
      <c r="H14" s="4">
        <f>Pop_male!H14+Pop_fem!H14</f>
        <v>4.6417281627655029</v>
      </c>
      <c r="I14" s="4">
        <f>Pop_male!I14+Pop_fem!I14</f>
        <v>1.0566170215606689</v>
      </c>
      <c r="J14" s="4">
        <f>Pop_male!J14+Pop_fem!J14</f>
        <v>2.5148875713348389</v>
      </c>
      <c r="K14" s="4">
        <f>Pop_male!K14+Pop_fem!K14</f>
        <v>303.84016418457031</v>
      </c>
      <c r="L14" s="4">
        <f>Pop_male!L14+Pop_fem!L14</f>
        <v>3.7907779216766357</v>
      </c>
      <c r="M14" s="4">
        <f>Pop_male!M14+Pop_fem!M14</f>
        <v>40.163486480712891</v>
      </c>
      <c r="N14" s="4">
        <f>Pop_male!N14+Pop_fem!N14</f>
        <v>2.5447406768798828</v>
      </c>
      <c r="O14" s="4">
        <f>Pop_male!O14+Pop_fem!O14</f>
        <v>3.6479898691177368</v>
      </c>
      <c r="P14" s="4">
        <f>Pop_male!P14+Pop_fem!P14</f>
        <v>8.3598406314849854</v>
      </c>
      <c r="Q14" s="4">
        <f>Pop_male!Q14+Pop_fem!Q14</f>
        <v>14.006381034851074</v>
      </c>
      <c r="R14" s="4">
        <f>Pop_male!R14+Pop_fem!R14</f>
        <v>3.4276158809661865</v>
      </c>
      <c r="S14" s="4">
        <f>Pop_male!S14+Pop_fem!S14</f>
        <v>27.803689002990723</v>
      </c>
      <c r="T14" s="4">
        <f>Pop_male!T14+Pop_fem!T14</f>
        <v>28.597381591796875</v>
      </c>
      <c r="U14" s="4">
        <f>Pop_male!U14+Pop_fem!U14</f>
        <v>28.296431541442871</v>
      </c>
      <c r="V14" s="4">
        <f>Pop_male!V14+Pop_fem!V14</f>
        <v>191.73190307617188</v>
      </c>
      <c r="W14" s="4">
        <f>Pop_male!W14+Pop_fem!W14</f>
        <v>8.4503912925720215</v>
      </c>
      <c r="X14" s="4">
        <f>Pop_male!X14+Pop_fem!X14</f>
        <v>24.814291954040527</v>
      </c>
      <c r="Y14" s="4">
        <f>Pop_male!Y14+Pop_fem!Y14</f>
        <v>35.768001556396484</v>
      </c>
      <c r="Z14" s="4">
        <f>Pop_male!Z14+Pop_fem!Z14</f>
        <v>2.0312751531600952</v>
      </c>
      <c r="AA14" s="4">
        <f>Pop_male!AA14+Pop_fem!AA14</f>
        <v>10.065102100372314</v>
      </c>
      <c r="AB14" s="4">
        <f>Pop_male!AB14+Pop_fem!AB14</f>
        <v>4.4026751518249512</v>
      </c>
      <c r="AC14" s="4">
        <f>Pop_male!AC14+Pop_fem!AC14</f>
        <v>1.9334542751312256</v>
      </c>
      <c r="AD14" s="4">
        <f>Pop_male!AD14+Pop_fem!AD14</f>
        <v>7.1311225891113281</v>
      </c>
      <c r="AE14" s="4">
        <f>Pop_male!AE14+Pop_fem!AE14</f>
        <v>8.0783340930938721</v>
      </c>
      <c r="AF14" s="4">
        <f>Pop_male!AF14+Pop_fem!AF14</f>
        <v>0.91205170750617981</v>
      </c>
      <c r="AG14" s="4">
        <f>Pop_male!AG14+Pop_fem!AG14</f>
        <v>14.763372898101807</v>
      </c>
      <c r="AH14" s="4">
        <f>Pop_male!AH14+Pop_fem!AH14</f>
        <v>5.5928647518157959</v>
      </c>
      <c r="AI14" s="4">
        <f>Pop_male!AI14+Pop_fem!AI14</f>
        <v>1.9155066013336182</v>
      </c>
      <c r="AJ14" s="4">
        <f>Pop_male!AJ14+Pop_fem!AJ14</f>
        <v>0.8591465950012207</v>
      </c>
      <c r="AK14" s="4"/>
      <c r="AL14" s="4"/>
      <c r="AM14" s="4"/>
      <c r="AN14" s="4"/>
      <c r="AO14" s="4"/>
      <c r="AP14" s="4"/>
      <c r="AQ14" s="4"/>
      <c r="AR14" s="4"/>
      <c r="AS14" s="4">
        <f>Pop_male!AS14+Pop_fem!AS14</f>
        <v>6.4380860328674316</v>
      </c>
      <c r="AT14" s="4">
        <f>Pop_male!AT14+Pop_fem!AT14</f>
        <v>13.545502662658691</v>
      </c>
      <c r="AU14" s="4"/>
      <c r="AV14" s="4">
        <f>Pop_male!AV14+Pop_fem!AV14</f>
        <v>58.246173858642578</v>
      </c>
      <c r="AW14" s="4">
        <f>Pop_male!AW14+Pop_fem!AW14</f>
        <v>0.8400978147983551</v>
      </c>
      <c r="AX14" s="4">
        <f>Pop_male!AX14+Pop_fem!AX14</f>
        <v>1.4566808342933655</v>
      </c>
      <c r="AY14" s="4">
        <f>Pop_male!AY14+Pop_fem!AY14</f>
        <v>2.2908589839935303</v>
      </c>
      <c r="AZ14" s="4">
        <f>Pop_male!AZ14+Pop_fem!AZ14</f>
        <v>3.9399510622024536</v>
      </c>
      <c r="BA14" s="4">
        <f>Pop_male!BA14+Pop_fem!BA14</f>
        <v>7.4149646759033203</v>
      </c>
      <c r="BB14" s="4">
        <f>Pop_male!BB14+Pop_fem!BB14</f>
        <v>8.0726661682128906</v>
      </c>
      <c r="BC14" s="4">
        <f>Pop_male!BC14+Pop_fem!BC14</f>
        <v>3.8152511119842529</v>
      </c>
      <c r="BD14" s="4">
        <f>Pop_male!BD14+Pop_fem!BD14</f>
        <v>69.823165893554688</v>
      </c>
      <c r="BE14" s="4">
        <f>Pop_male!BE14+Pop_fem!BE14</f>
        <v>10.53141450881958</v>
      </c>
      <c r="BF14" s="4">
        <f>Pop_male!BF14+Pop_fem!BF14</f>
        <v>4.6119847297668457</v>
      </c>
    </row>
    <row r="15" spans="1:66" x14ac:dyDescent="0.2">
      <c r="A15" s="1">
        <v>1930</v>
      </c>
      <c r="B15" s="4">
        <f>Pop_male!B15+Pop_fem!B15</f>
        <v>3.7188803777098656E-2</v>
      </c>
      <c r="C15" s="4">
        <f>Pop_male!C15+Pop_fem!C15</f>
        <v>8.3872594833374023</v>
      </c>
      <c r="D15" s="4">
        <f>Pop_male!D15+Pop_fem!D15</f>
        <v>4.2785534858703613</v>
      </c>
      <c r="E15" s="4">
        <f>Pop_male!E15+Pop_fem!E15</f>
        <v>0</v>
      </c>
      <c r="F15" s="4">
        <f>Pop_male!F15+Pop_fem!F15</f>
        <v>20.470887184143066</v>
      </c>
      <c r="G15" s="4">
        <f>Pop_male!G15+Pop_fem!G15</f>
        <v>6.892446756362915</v>
      </c>
      <c r="H15" s="4">
        <f>Pop_male!H15+Pop_fem!H15</f>
        <v>5.2510659694671631</v>
      </c>
      <c r="I15" s="4">
        <f>Pop_male!I15+Pop_fem!I15</f>
        <v>1.1953232288360596</v>
      </c>
      <c r="J15" s="4">
        <f>Pop_male!J15+Pop_fem!J15</f>
        <v>2.9318039417266846</v>
      </c>
      <c r="K15" s="4">
        <f>Pop_male!K15+Pop_fem!K15</f>
        <v>317.39321899414062</v>
      </c>
      <c r="L15" s="4">
        <f>Pop_male!L15+Pop_fem!L15</f>
        <v>4.6395351886749268</v>
      </c>
      <c r="M15" s="4">
        <f>Pop_male!M15+Pop_fem!M15</f>
        <v>43.474369049072266</v>
      </c>
      <c r="N15" s="4">
        <f>Pop_male!N15+Pop_fem!N15</f>
        <v>2.6955497264862061</v>
      </c>
      <c r="O15" s="4">
        <f>Pop_male!O15+Pop_fem!O15</f>
        <v>4.1526545286178589</v>
      </c>
      <c r="P15" s="4">
        <f>Pop_male!P15+Pop_fem!P15</f>
        <v>9.6825981140136719</v>
      </c>
      <c r="Q15" s="4">
        <f>Pop_male!Q15+Pop_fem!Q15</f>
        <v>15.056432723999023</v>
      </c>
      <c r="R15" s="4">
        <f>Pop_male!R15+Pop_fem!R15</f>
        <v>3.8619120121002197</v>
      </c>
      <c r="S15" s="4">
        <f>Pop_male!S15+Pop_fem!S15</f>
        <v>28.170304298400879</v>
      </c>
      <c r="T15" s="4">
        <f>Pop_male!T15+Pop_fem!T15</f>
        <v>31.545330047607422</v>
      </c>
      <c r="U15" s="4">
        <f>Pop_male!U15+Pop_fem!U15</f>
        <v>32.85649299621582</v>
      </c>
      <c r="V15" s="4">
        <f>Pop_male!V15+Pop_fem!V15</f>
        <v>219.17582702636719</v>
      </c>
      <c r="W15" s="4">
        <f>Pop_male!W15+Pop_fem!W15</f>
        <v>9.0260725021362305</v>
      </c>
      <c r="X15" s="4">
        <f>Pop_male!X15+Pop_fem!X15</f>
        <v>26.84248161315918</v>
      </c>
      <c r="Y15" s="4">
        <f>Pop_male!Y15+Pop_fem!Y15</f>
        <v>40.479640960693359</v>
      </c>
      <c r="Z15" s="4">
        <f>Pop_male!Z15+Pop_fem!Z15</f>
        <v>2.2979285717010498</v>
      </c>
      <c r="AA15" s="4">
        <f>Pop_male!AA15+Pop_fem!AA15</f>
        <v>10.668763160705566</v>
      </c>
      <c r="AB15" s="4">
        <f>Pop_male!AB15+Pop_fem!AB15</f>
        <v>4.7026066780090332</v>
      </c>
      <c r="AC15" s="4">
        <f>Pop_male!AC15+Pop_fem!AC15</f>
        <v>2.18726646900177</v>
      </c>
      <c r="AD15" s="4">
        <f>Pop_male!AD15+Pop_fem!AD15</f>
        <v>4.6224091053009033</v>
      </c>
      <c r="AE15" s="4">
        <f>Pop_male!AE15+Pop_fem!AE15</f>
        <v>9.4143781661987305</v>
      </c>
      <c r="AF15" s="4">
        <f>Pop_male!AF15+Pop_fem!AF15</f>
        <v>1.031780332326889</v>
      </c>
      <c r="AG15" s="4">
        <f>Pop_male!AG15+Pop_fem!AG15</f>
        <v>16.701419830322266</v>
      </c>
      <c r="AH15" s="4">
        <f>Pop_male!AH15+Pop_fem!AH15</f>
        <v>5.9243149757385254</v>
      </c>
      <c r="AI15" s="4">
        <f>Pop_male!AI15+Pop_fem!AI15</f>
        <v>2.0290253758430481</v>
      </c>
      <c r="AJ15" s="4">
        <f>Pop_male!AJ15+Pop_fem!AJ15</f>
        <v>0.98250609636306763</v>
      </c>
      <c r="AK15" s="4"/>
      <c r="AL15" s="4"/>
      <c r="AM15" s="4"/>
      <c r="AN15" s="4"/>
      <c r="AO15" s="4"/>
      <c r="AP15" s="4"/>
      <c r="AQ15" s="4"/>
      <c r="AR15" s="4"/>
      <c r="AS15" s="4">
        <f>Pop_male!AS15+Pop_fem!AS15</f>
        <v>4.1731815338134766</v>
      </c>
      <c r="AT15" s="4">
        <f>Pop_male!AT15+Pop_fem!AT15</f>
        <v>8.7802243232727051</v>
      </c>
      <c r="AU15" s="4"/>
      <c r="AV15" s="4">
        <f>Pop_male!AV15+Pop_fem!AV15</f>
        <v>66.099813461303711</v>
      </c>
      <c r="AW15" s="4">
        <f>Pop_male!AW15+Pop_fem!AW15</f>
        <v>0.95038080215454102</v>
      </c>
      <c r="AX15" s="4">
        <f>Pop_male!AX15+Pop_fem!AX15</f>
        <v>1.5559167861938477</v>
      </c>
      <c r="AY15" s="4">
        <f>Pop_male!AY15+Pop_fem!AY15</f>
        <v>2.5915893316268921</v>
      </c>
      <c r="AZ15" s="4">
        <f>Pop_male!AZ15+Pop_fem!AZ15</f>
        <v>4.30934739112854</v>
      </c>
      <c r="BA15" s="4">
        <f>Pop_male!BA15+Pop_fem!BA15</f>
        <v>4.8063962459564209</v>
      </c>
      <c r="BB15" s="4">
        <f>Pop_male!BB15+Pop_fem!BB15</f>
        <v>9.1459183692932129</v>
      </c>
      <c r="BC15" s="4">
        <f>Pop_male!BC15+Pop_fem!BC15</f>
        <v>4.044073224067688</v>
      </c>
      <c r="BD15" s="4">
        <f>Pop_male!BD15+Pop_fem!BD15</f>
        <v>80.623428344726562</v>
      </c>
      <c r="BE15" s="4">
        <f>Pop_male!BE15+Pop_fem!BE15</f>
        <v>6.8264858722686768</v>
      </c>
      <c r="BF15" s="4">
        <f>Pop_male!BF15+Pop_fem!BF15</f>
        <v>5.7835736274719238</v>
      </c>
    </row>
    <row r="16" spans="1:66" x14ac:dyDescent="0.2">
      <c r="A16" s="1">
        <v>1940</v>
      </c>
      <c r="B16" s="4">
        <f>Pop_male!B16+Pop_fem!B16</f>
        <v>3.9260938763618469E-2</v>
      </c>
      <c r="C16" s="4">
        <f>Pop_male!C16+Pop_fem!C16</f>
        <v>10.01467752456665</v>
      </c>
      <c r="D16" s="4">
        <f>Pop_male!D16+Pop_fem!D16</f>
        <v>4.930656909942627</v>
      </c>
      <c r="E16" s="4">
        <f>Pop_male!E16+Pop_fem!E16</f>
        <v>0</v>
      </c>
      <c r="F16" s="4">
        <f>Pop_male!F16+Pop_fem!F16</f>
        <v>25.918481826782227</v>
      </c>
      <c r="G16" s="4">
        <f>Pop_male!G16+Pop_fem!G16</f>
        <v>7.9325911998748779</v>
      </c>
      <c r="H16" s="4">
        <f>Pop_male!H16+Pop_fem!H16</f>
        <v>5.9897952079772949</v>
      </c>
      <c r="I16" s="4">
        <f>Pop_male!I16+Pop_fem!I16</f>
        <v>1.3634833693504333</v>
      </c>
      <c r="J16" s="4">
        <f>Pop_male!J16+Pop_fem!J16</f>
        <v>3.5022687911987305</v>
      </c>
      <c r="K16" s="4">
        <f>Pop_male!K16+Pop_fem!K16</f>
        <v>331.39398193359375</v>
      </c>
      <c r="L16" s="4">
        <f>Pop_male!L16+Pop_fem!L16</f>
        <v>5.5791864395141602</v>
      </c>
      <c r="M16" s="4">
        <f>Pop_male!M16+Pop_fem!M16</f>
        <v>45.720186233520508</v>
      </c>
      <c r="N16" s="4">
        <f>Pop_male!N16+Pop_fem!N16</f>
        <v>2.8177295923233032</v>
      </c>
      <c r="O16" s="4">
        <f>Pop_male!O16+Pop_fem!O16</f>
        <v>4.7045044898986816</v>
      </c>
      <c r="P16" s="4">
        <f>Pop_male!P16+Pop_fem!P16</f>
        <v>11.273565292358398</v>
      </c>
      <c r="Q16" s="4">
        <f>Pop_male!Q16+Pop_fem!Q16</f>
        <v>16.913009643554688</v>
      </c>
      <c r="R16" s="4">
        <f>Pop_male!R16+Pop_fem!R16</f>
        <v>4.3746843338012695</v>
      </c>
      <c r="S16" s="4">
        <f>Pop_male!S16+Pop_fem!S16</f>
        <v>27.695522308349609</v>
      </c>
      <c r="T16" s="4">
        <f>Pop_male!T16+Pop_fem!T16</f>
        <v>33.327285766601562</v>
      </c>
      <c r="U16" s="4">
        <f>Pop_male!U16+Pop_fem!U16</f>
        <v>37.743490219116211</v>
      </c>
      <c r="V16" s="4">
        <f>Pop_male!V16+Pop_fem!V16</f>
        <v>228.03292846679688</v>
      </c>
      <c r="W16" s="4">
        <f>Pop_male!W16+Pop_fem!W16</f>
        <v>9.5289993286132812</v>
      </c>
      <c r="X16" s="4">
        <f>Pop_male!X16+Pop_fem!X16</f>
        <v>29.17777156829834</v>
      </c>
      <c r="Y16" s="4">
        <f>Pop_male!Y16+Pop_fem!Y16</f>
        <v>46.183052062988281</v>
      </c>
      <c r="Z16" s="4">
        <f>Pop_male!Z16+Pop_fem!Z16</f>
        <v>2.62120521068573</v>
      </c>
      <c r="AA16" s="4">
        <f>Pop_male!AA16+Pop_fem!AA16</f>
        <v>11.08209228515625</v>
      </c>
      <c r="AB16" s="4">
        <f>Pop_male!AB16+Pop_fem!AB16</f>
        <v>4.9646327495574951</v>
      </c>
      <c r="AC16" s="4">
        <f>Pop_male!AC16+Pop_fem!AC16</f>
        <v>2.4949749708175659</v>
      </c>
      <c r="AD16" s="4">
        <f>Pop_male!AD16+Pop_fem!AD16</f>
        <v>6.6153104305267334</v>
      </c>
      <c r="AE16" s="4">
        <f>Pop_male!AE16+Pop_fem!AE16</f>
        <v>12.262504100799561</v>
      </c>
      <c r="AF16" s="4">
        <f>Pop_male!AF16+Pop_fem!AF16</f>
        <v>1.1769329905509949</v>
      </c>
      <c r="AG16" s="4">
        <f>Pop_male!AG16+Pop_fem!AG16</f>
        <v>19.051005363464355</v>
      </c>
      <c r="AH16" s="4">
        <f>Pop_male!AH16+Pop_fem!AH16</f>
        <v>6.1928436756134033</v>
      </c>
      <c r="AI16" s="4">
        <f>Pop_male!AI16+Pop_fem!AI16</f>
        <v>2.1209938526153564</v>
      </c>
      <c r="AJ16" s="4">
        <f>Pop_male!AJ16+Pop_fem!AJ16</f>
        <v>1.0983060002326965</v>
      </c>
      <c r="AK16" s="4"/>
      <c r="AL16" s="4"/>
      <c r="AM16" s="4"/>
      <c r="AN16" s="4"/>
      <c r="AO16" s="4"/>
      <c r="AP16" s="4"/>
      <c r="AQ16" s="4"/>
      <c r="AR16" s="4"/>
      <c r="AS16" s="4">
        <f>Pop_male!AS16+Pop_fem!AS16</f>
        <v>5.9724030494689941</v>
      </c>
      <c r="AT16" s="4">
        <f>Pop_male!AT16+Pop_fem!AT16</f>
        <v>12.565722465515137</v>
      </c>
      <c r="AU16" s="4"/>
      <c r="AV16" s="4">
        <f>Pop_male!AV16+Pop_fem!AV16</f>
        <v>68.935153961181641</v>
      </c>
      <c r="AW16" s="4">
        <f>Pop_male!AW16+Pop_fem!AW16</f>
        <v>1.0840820074081421</v>
      </c>
      <c r="AX16" s="4">
        <f>Pop_male!AX16+Pop_fem!AX16</f>
        <v>1.6426114439964294</v>
      </c>
      <c r="AY16" s="4">
        <f>Pop_male!AY16+Pop_fem!AY16</f>
        <v>2.9561786651611328</v>
      </c>
      <c r="AZ16" s="4">
        <f>Pop_male!AZ16+Pop_fem!AZ16</f>
        <v>4.645350456237793</v>
      </c>
      <c r="BA16" s="4">
        <f>Pop_male!BA16+Pop_fem!BA16</f>
        <v>6.8786211013793945</v>
      </c>
      <c r="BB16" s="4">
        <f>Pop_male!BB16+Pop_fem!BB16</f>
        <v>10.803196907043457</v>
      </c>
      <c r="BC16" s="4">
        <f>Pop_male!BC16+Pop_fem!BC16</f>
        <v>4.2007489204406738</v>
      </c>
      <c r="BD16" s="4">
        <f>Pop_male!BD16+Pop_fem!BD16</f>
        <v>91.519271850585938</v>
      </c>
      <c r="BE16" s="4">
        <f>Pop_male!BE16+Pop_fem!BE16</f>
        <v>9.7696504592895508</v>
      </c>
      <c r="BF16" s="4">
        <f>Pop_male!BF16+Pop_fem!BF16</f>
        <v>7.1631016731262207</v>
      </c>
    </row>
    <row r="17" spans="1:58" x14ac:dyDescent="0.2">
      <c r="A17" s="1">
        <v>1950</v>
      </c>
      <c r="B17" s="4">
        <f>Pop_male!B17+Pop_fem!B17</f>
        <v>5.7620648294687271E-2</v>
      </c>
      <c r="C17" s="4">
        <f>Pop_male!C17+Pop_fem!C17</f>
        <v>11.897326946258545</v>
      </c>
      <c r="D17" s="4">
        <f>Pop_male!D17+Pop_fem!D17</f>
        <v>5.7598495483398438</v>
      </c>
      <c r="E17" s="4">
        <f>Pop_male!E17+Pop_fem!E17</f>
        <v>0</v>
      </c>
      <c r="F17" s="4">
        <f>Pop_male!F17+Pop_fem!F17</f>
        <v>33.869594573974609</v>
      </c>
      <c r="G17" s="4">
        <f>Pop_male!G17+Pop_fem!G17</f>
        <v>9.5985779762268066</v>
      </c>
      <c r="H17" s="4">
        <f>Pop_male!H17+Pop_fem!H17</f>
        <v>7.2793617248535156</v>
      </c>
      <c r="I17" s="4">
        <f>Pop_male!I17+Pop_fem!I17</f>
        <v>1.721211850643158</v>
      </c>
      <c r="J17" s="4">
        <f>Pop_male!J17+Pop_fem!J17</f>
        <v>4.2169778347015381</v>
      </c>
      <c r="K17" s="4">
        <f>Pop_male!K17+Pop_fem!K17</f>
        <v>353.93382263183594</v>
      </c>
      <c r="L17" s="4">
        <f>Pop_male!L17+Pop_fem!L17</f>
        <v>6.9727396965026855</v>
      </c>
      <c r="M17" s="4">
        <f>Pop_male!M17+Pop_fem!M17</f>
        <v>48.232080459594727</v>
      </c>
      <c r="N17" s="4">
        <f>Pop_male!N17+Pop_fem!N17</f>
        <v>2.9514409303665161</v>
      </c>
      <c r="O17" s="4">
        <f>Pop_male!O17+Pop_fem!O17</f>
        <v>5.3939769268035889</v>
      </c>
      <c r="P17" s="4">
        <f>Pop_male!P17+Pop_fem!P17</f>
        <v>13.372020721435547</v>
      </c>
      <c r="Q17" s="4">
        <f>Pop_male!Q17+Pop_fem!Q17</f>
        <v>19.002527236938477</v>
      </c>
      <c r="R17" s="4">
        <f>Pop_male!R17+Pop_fem!R17</f>
        <v>5.1952314376831055</v>
      </c>
      <c r="S17" s="4">
        <f>Pop_male!S17+Pop_fem!S17</f>
        <v>28.592694282531738</v>
      </c>
      <c r="T17" s="4">
        <f>Pop_male!T17+Pop_fem!T17</f>
        <v>33.758754730224609</v>
      </c>
      <c r="U17" s="4">
        <f>Pop_male!U17+Pop_fem!U17</f>
        <v>44.793018341064453</v>
      </c>
      <c r="V17" s="4">
        <f>Pop_male!V17+Pop_fem!V17</f>
        <v>233.81053161621094</v>
      </c>
      <c r="W17" s="4">
        <f>Pop_male!W17+Pop_fem!W17</f>
        <v>10.438261032104492</v>
      </c>
      <c r="X17" s="4">
        <f>Pop_male!X17+Pop_fem!X17</f>
        <v>31.673144340515137</v>
      </c>
      <c r="Y17" s="4">
        <f>Pop_male!Y17+Pop_fem!Y17</f>
        <v>54.973541259765625</v>
      </c>
      <c r="Z17" s="4">
        <f>Pop_male!Z17+Pop_fem!Z17</f>
        <v>3.2362371683120728</v>
      </c>
      <c r="AA17" s="4">
        <f>Pop_male!AA17+Pop_fem!AA17</f>
        <v>12.336901187896729</v>
      </c>
      <c r="AB17" s="4">
        <f>Pop_male!AB17+Pop_fem!AB17</f>
        <v>5.535114049911499</v>
      </c>
      <c r="AC17" s="4">
        <f>Pop_male!AC17+Pop_fem!AC17</f>
        <v>2.8538471460342407</v>
      </c>
      <c r="AD17" s="4">
        <f>Pop_male!AD17+Pop_fem!AD17</f>
        <v>11.42474365234375</v>
      </c>
      <c r="AE17" s="4">
        <f>Pop_male!AE17+Pop_fem!AE17</f>
        <v>16.486950397491455</v>
      </c>
      <c r="AF17" s="4">
        <f>Pop_male!AF17+Pop_fem!AF17</f>
        <v>1.4878424406051636</v>
      </c>
      <c r="AG17" s="4">
        <f>Pop_male!AG17+Pop_fem!AG17</f>
        <v>22.590963363647461</v>
      </c>
      <c r="AH17" s="4">
        <f>Pop_male!AH17+Pop_fem!AH17</f>
        <v>6.6063823699951172</v>
      </c>
      <c r="AI17" s="4">
        <f>Pop_male!AI17+Pop_fem!AI17</f>
        <v>2.204725980758667</v>
      </c>
      <c r="AJ17" s="4">
        <f>Pop_male!AJ17+Pop_fem!AJ17</f>
        <v>1.2771209478378296</v>
      </c>
      <c r="AK17" s="4"/>
      <c r="AL17" s="4"/>
      <c r="AM17" s="4"/>
      <c r="AN17" s="4"/>
      <c r="AO17" s="4"/>
      <c r="AP17" s="4"/>
      <c r="AQ17" s="4"/>
      <c r="AR17" s="4"/>
      <c r="AS17" s="4">
        <f>Pop_male!AS17+Pop_fem!AS17</f>
        <v>11.628420829772949</v>
      </c>
      <c r="AT17" s="4">
        <f>Pop_male!AT17+Pop_fem!AT17</f>
        <v>22.709745407104492</v>
      </c>
      <c r="AU17" s="4"/>
      <c r="AV17" s="4">
        <f>Pop_male!AV17+Pop_fem!AV17</f>
        <v>70.540426254272461</v>
      </c>
      <c r="AW17" s="4">
        <f>Pop_male!AW17+Pop_fem!AW17</f>
        <v>1.2940830588340759</v>
      </c>
      <c r="AX17" s="4">
        <f>Pop_male!AX17+Pop_fem!AX17</f>
        <v>1.8901082873344421</v>
      </c>
      <c r="AY17" s="4">
        <f>Pop_male!AY17+Pop_fem!AY17</f>
        <v>3.6626701354980469</v>
      </c>
      <c r="AZ17" s="4">
        <f>Pop_male!AZ17+Pop_fem!AZ17</f>
        <v>4.9135234355926514</v>
      </c>
      <c r="BA17" s="4">
        <f>Pop_male!BA17+Pop_fem!BA17</f>
        <v>12.468879699707031</v>
      </c>
      <c r="BB17" s="4">
        <f>Pop_male!BB17+Pop_fem!BB17</f>
        <v>13.069627285003662</v>
      </c>
      <c r="BC17" s="4">
        <f>Pop_male!BC17+Pop_fem!BC17</f>
        <v>4.926281213760376</v>
      </c>
      <c r="BD17" s="4">
        <f>Pop_male!BD17+Pop_fem!BD17</f>
        <v>102.67743682861328</v>
      </c>
      <c r="BE17" s="4">
        <f>Pop_male!BE17+Pop_fem!BE17</f>
        <v>16.689372062683105</v>
      </c>
      <c r="BF17" s="4">
        <f>Pop_male!BF17+Pop_fem!BF17</f>
        <v>8.827866792678833</v>
      </c>
    </row>
    <row r="18" spans="1:58" x14ac:dyDescent="0.2">
      <c r="A18" s="1">
        <v>1960</v>
      </c>
      <c r="B18" s="4">
        <f>Pop_male!B18+Pop_fem!B18</f>
        <v>0.13229154795408249</v>
      </c>
      <c r="C18" s="4">
        <f>Pop_male!C18+Pop_fem!C18</f>
        <v>13.969186305999756</v>
      </c>
      <c r="D18" s="4">
        <f>Pop_male!D18+Pop_fem!D18</f>
        <v>6.9914202690124512</v>
      </c>
      <c r="E18" s="4" t="e">
        <f>Pop_male!E18+Pop_fem!#REF!</f>
        <v>#REF!</v>
      </c>
      <c r="F18" s="4">
        <f>Pop_male!F18+Pop_fem!F18</f>
        <v>44.910127639770508</v>
      </c>
      <c r="G18" s="4">
        <f>Pop_male!G18+Pop_fem!G18</f>
        <v>11.893985271453857</v>
      </c>
      <c r="H18" s="4">
        <f>Pop_male!H18+Pop_fem!H18</f>
        <v>9.4109454154968262</v>
      </c>
      <c r="I18" s="4">
        <f>Pop_male!I18+Pop_fem!I18</f>
        <v>2.4108098745346069</v>
      </c>
      <c r="J18" s="4">
        <f>Pop_male!J18+Pop_fem!J18</f>
        <v>5.1233241558074951</v>
      </c>
      <c r="K18" s="4">
        <f>Pop_male!K18+Pop_fem!K18</f>
        <v>417.00885009765625</v>
      </c>
      <c r="L18" s="4">
        <f>Pop_male!L18+Pop_fem!L18</f>
        <v>9.1181058883666992</v>
      </c>
      <c r="M18" s="4">
        <f>Pop_male!M18+Pop_fem!M18</f>
        <v>49.302463531494141</v>
      </c>
      <c r="N18" s="4">
        <f>Pop_male!N18+Pop_fem!N18</f>
        <v>3.1347495317459106</v>
      </c>
      <c r="O18" s="4">
        <f>Pop_male!O18+Pop_fem!O18</f>
        <v>6.2697174549102783</v>
      </c>
      <c r="P18" s="4">
        <f>Pop_male!P18+Pop_fem!P18</f>
        <v>16.573027610778809</v>
      </c>
      <c r="Q18" s="4">
        <f>Pop_male!Q18+Pop_fem!Q18</f>
        <v>20.38986873626709</v>
      </c>
      <c r="R18" s="4">
        <f>Pop_male!R18+Pop_fem!R18</f>
        <v>6.5813250541687012</v>
      </c>
      <c r="S18" s="4">
        <f>Pop_male!S18+Pop_fem!S18</f>
        <v>30.667510032653809</v>
      </c>
      <c r="T18" s="4">
        <f>Pop_male!T18+Pop_fem!T18</f>
        <v>34.504659652709961</v>
      </c>
      <c r="U18" s="4">
        <f>Pop_male!U18+Pop_fem!U18</f>
        <v>56.290348052978516</v>
      </c>
      <c r="V18" s="4">
        <f>Pop_male!V18+Pop_fem!V18</f>
        <v>277.10140991210938</v>
      </c>
      <c r="W18" s="4">
        <f>Pop_male!W18+Pop_fem!W18</f>
        <v>12.9094557762146</v>
      </c>
      <c r="X18" s="4">
        <f>Pop_male!X18+Pop_fem!X18</f>
        <v>33.630243301391602</v>
      </c>
      <c r="Y18" s="4">
        <f>Pop_male!Y18+Pop_fem!Y18</f>
        <v>65.859630584716797</v>
      </c>
      <c r="Z18" s="4">
        <f>Pop_male!Z18+Pop_fem!Z18</f>
        <v>4.4277403354644775</v>
      </c>
      <c r="AA18" s="4">
        <f>Pop_male!AA18+Pop_fem!AA18</f>
        <v>15.396438598632812</v>
      </c>
      <c r="AB18" s="4">
        <f>Pop_male!AB18+Pop_fem!AB18</f>
        <v>6.7918605804443359</v>
      </c>
      <c r="AC18" s="4">
        <f>Pop_male!AC18+Pop_fem!AC18</f>
        <v>3.2180755138397217</v>
      </c>
      <c r="AD18" s="4">
        <f>Pop_male!AD18+Pop_fem!AD18</f>
        <v>13.53898811340332</v>
      </c>
      <c r="AE18" s="4">
        <f>Pop_male!AE18+Pop_fem!AE18</f>
        <v>21.722270965576172</v>
      </c>
      <c r="AF18" s="4">
        <f>Pop_male!AF18+Pop_fem!AF18</f>
        <v>2.0095639228820801</v>
      </c>
      <c r="AG18" s="4">
        <f>Pop_male!AG18+Pop_fem!AG18</f>
        <v>27.403406143188477</v>
      </c>
      <c r="AH18" s="4">
        <f>Pop_male!AH18+Pop_fem!AH18</f>
        <v>7.4742629528045654</v>
      </c>
      <c r="AI18" s="4">
        <f>Pop_male!AI18+Pop_fem!AI18</f>
        <v>2.3344615697860718</v>
      </c>
      <c r="AJ18" s="4">
        <f>Pop_male!AJ18+Pop_fem!AJ18</f>
        <v>1.5224810242652893</v>
      </c>
      <c r="AK18" s="4"/>
      <c r="AL18" s="4"/>
      <c r="AM18" s="4"/>
      <c r="AN18" s="4"/>
      <c r="AO18" s="4"/>
      <c r="AP18" s="4"/>
      <c r="AQ18" s="4"/>
      <c r="AR18" s="4"/>
      <c r="AS18" s="4">
        <f>Pop_male!AS18+Pop_fem!AS18</f>
        <v>16.203572273254395</v>
      </c>
      <c r="AT18" s="4">
        <f>Pop_male!AT18+Pop_fem!AT18</f>
        <v>28.214069366455078</v>
      </c>
      <c r="AU18" s="4"/>
      <c r="AV18" s="4">
        <f>Pop_male!AV18+Pop_fem!AV18</f>
        <v>79.808567047119141</v>
      </c>
      <c r="AW18" s="4">
        <f>Pop_male!AW18+Pop_fem!AW18</f>
        <v>1.6575785875320435</v>
      </c>
      <c r="AX18" s="4">
        <f>Pop_male!AX18+Pop_fem!AX18</f>
        <v>2.5892648696899414</v>
      </c>
      <c r="AY18" s="4">
        <f>Pop_male!AY18+Pop_fem!AY18</f>
        <v>4.8615477085113525</v>
      </c>
      <c r="AZ18" s="4">
        <f>Pop_male!AZ18+Pop_fem!AZ18</f>
        <v>5.2208974361419678</v>
      </c>
      <c r="BA18" s="4">
        <f>Pop_male!BA18+Pop_fem!BA18</f>
        <v>16.16582202911377</v>
      </c>
      <c r="BB18" s="4">
        <f>Pop_male!BB18+Pop_fem!BB18</f>
        <v>16.508110046386719</v>
      </c>
      <c r="BC18" s="4">
        <f>Pop_male!BC18+Pop_fem!BC18</f>
        <v>6.9144678115844727</v>
      </c>
      <c r="BD18" s="4">
        <f>Pop_male!BD18+Pop_fem!BD18</f>
        <v>116.56068801879883</v>
      </c>
      <c r="BE18" s="4">
        <f>Pop_male!BE18+Pop_fem!BE18</f>
        <v>19.52924919128418</v>
      </c>
      <c r="BF18" s="4">
        <f>Pop_male!BF18+Pop_fem!BF18</f>
        <v>11.161564826965332</v>
      </c>
    </row>
    <row r="19" spans="1:58" x14ac:dyDescent="0.2">
      <c r="A19" s="1">
        <v>1970</v>
      </c>
      <c r="B19" s="4">
        <f>Pop_male!B19+Pop_fem!B19</f>
        <v>0.43472990393638611</v>
      </c>
      <c r="C19" s="4">
        <f>Pop_male!C19+Pop_fem!C19</f>
        <v>16.132710456848145</v>
      </c>
      <c r="D19" s="4">
        <f>Pop_male!D19+Pop_fem!D19</f>
        <v>8.6233625411987305</v>
      </c>
      <c r="E19" s="4" t="e">
        <f>Pop_male!E19+Pop_fem!#REF!</f>
        <v>#REF!</v>
      </c>
      <c r="F19" s="4">
        <f>Pop_male!F19+Pop_fem!F19</f>
        <v>60.509037017822266</v>
      </c>
      <c r="G19" s="4">
        <f>Pop_male!G19+Pop_fem!G19</f>
        <v>14.853291034698486</v>
      </c>
      <c r="H19" s="4">
        <f>Pop_male!H19+Pop_fem!H19</f>
        <v>12.306687355041504</v>
      </c>
      <c r="I19" s="4">
        <f>Pop_male!I19+Pop_fem!I19</f>
        <v>3.5491983890533447</v>
      </c>
      <c r="J19" s="4">
        <f>Pop_male!J19+Pop_fem!J19</f>
        <v>6.3344461917877197</v>
      </c>
      <c r="K19" s="4">
        <f>Pop_male!K19+Pop_fem!K19</f>
        <v>525.067138671875</v>
      </c>
      <c r="L19" s="4">
        <f>Pop_male!L19+Pop_fem!L19</f>
        <v>12.498404502868652</v>
      </c>
      <c r="M19" s="4">
        <f>Pop_male!M19+Pop_fem!M19</f>
        <v>50.228925704956055</v>
      </c>
      <c r="N19" s="4">
        <f>Pop_male!N19+Pop_fem!N19</f>
        <v>3.2712723016738892</v>
      </c>
      <c r="O19" s="4">
        <f>Pop_male!O19+Pop_fem!O19</f>
        <v>8.0018594264984131</v>
      </c>
      <c r="P19" s="4">
        <f>Pop_male!P19+Pop_fem!P19</f>
        <v>21.147662162780762</v>
      </c>
      <c r="Q19" s="4">
        <f>Pop_male!Q19+Pop_fem!Q19</f>
        <v>22.364879608154297</v>
      </c>
      <c r="R19" s="4">
        <f>Pop_male!R19+Pop_fem!R19</f>
        <v>8.0740976333618164</v>
      </c>
      <c r="S19" s="4">
        <f>Pop_male!S19+Pop_fem!S19</f>
        <v>33.846294403076172</v>
      </c>
      <c r="T19" s="4">
        <f>Pop_male!T19+Pop_fem!T19</f>
        <v>35.451547622680664</v>
      </c>
      <c r="U19" s="4">
        <f>Pop_male!U19+Pop_fem!U19</f>
        <v>71.736705780029297</v>
      </c>
      <c r="V19" s="4">
        <f>Pop_male!V19+Pop_fem!V19</f>
        <v>347.15524291992188</v>
      </c>
      <c r="W19" s="4">
        <f>Pop_male!W19+Pop_fem!W19</f>
        <v>17.46058464050293</v>
      </c>
      <c r="X19" s="4">
        <f>Pop_male!X19+Pop_fem!X19</f>
        <v>35.350179672241211</v>
      </c>
      <c r="Y19" s="4">
        <f>Pop_male!Y19+Pop_fem!Y19</f>
        <v>75.148883819580078</v>
      </c>
      <c r="Z19" s="4">
        <f>Pop_male!Z19+Pop_fem!Z19</f>
        <v>6.2702345848083496</v>
      </c>
      <c r="AA19" s="4">
        <f>Pop_male!AA19+Pop_fem!AA19</f>
        <v>20.194469451904297</v>
      </c>
      <c r="AB19" s="4">
        <f>Pop_male!AB19+Pop_fem!AB19</f>
        <v>8.9068732261657715</v>
      </c>
      <c r="AC19" s="4">
        <f>Pop_male!AC19+Pop_fem!AC19</f>
        <v>3.635949969291687</v>
      </c>
      <c r="AD19" s="4">
        <f>Pop_male!AD19+Pop_fem!AD19</f>
        <v>16.780707359313965</v>
      </c>
      <c r="AE19" s="4">
        <f>Pop_male!AE19+Pop_fem!AE19</f>
        <v>29.524426460266113</v>
      </c>
      <c r="AF19" s="4">
        <f>Pop_male!AF19+Pop_fem!AF19</f>
        <v>2.6951134204864502</v>
      </c>
      <c r="AG19" s="4">
        <f>Pop_male!AG19+Pop_fem!AG19</f>
        <v>34.010719299316406</v>
      </c>
      <c r="AH19" s="4">
        <f>Pop_male!AH19+Pop_fem!AH19</f>
        <v>8.6380519866943359</v>
      </c>
      <c r="AI19" s="4">
        <f>Pop_male!AI19+Pop_fem!AI19</f>
        <v>2.4951894283294678</v>
      </c>
      <c r="AJ19" s="4">
        <f>Pop_male!AJ19+Pop_fem!AJ19</f>
        <v>1.8177367448806763</v>
      </c>
      <c r="AK19" s="4"/>
      <c r="AL19" s="4"/>
      <c r="AM19" s="4"/>
      <c r="AN19" s="4"/>
      <c r="AO19" s="4"/>
      <c r="AP19" s="4"/>
      <c r="AQ19" s="4"/>
      <c r="AR19" s="4"/>
      <c r="AS19" s="4">
        <f>Pop_male!AS19+Pop_fem!AS19</f>
        <v>22.108737945556641</v>
      </c>
      <c r="AT19" s="4">
        <f>Pop_male!AT19+Pop_fem!AT19</f>
        <v>36.710678100585938</v>
      </c>
      <c r="AU19" s="4"/>
      <c r="AV19" s="4">
        <f>Pop_male!AV19+Pop_fem!AV19</f>
        <v>89.230926513671875</v>
      </c>
      <c r="AW19" s="4">
        <f>Pop_male!AW19+Pop_fem!AW19</f>
        <v>2.2582176923751831</v>
      </c>
      <c r="AX19" s="4">
        <f>Pop_male!AX19+Pop_fem!AX19</f>
        <v>4.1038005352020264</v>
      </c>
      <c r="AY19" s="4">
        <f>Pop_male!AY19+Pop_fem!AY19</f>
        <v>6.8799605369567871</v>
      </c>
      <c r="AZ19" s="4">
        <f>Pop_male!AZ19+Pop_fem!AZ19</f>
        <v>5.4325833320617676</v>
      </c>
      <c r="BA19" s="4">
        <f>Pop_male!BA19+Pop_fem!BA19</f>
        <v>22.212620735168457</v>
      </c>
      <c r="BB19" s="4">
        <f>Pop_male!BB19+Pop_fem!BB19</f>
        <v>21.186994552612305</v>
      </c>
      <c r="BC19" s="4">
        <f>Pop_male!BC19+Pop_fem!BC19</f>
        <v>9.6886382102966309</v>
      </c>
      <c r="BD19" s="4">
        <f>Pop_male!BD19+Pop_fem!BD19</f>
        <v>137.72838592529297</v>
      </c>
      <c r="BE19" s="4">
        <f>Pop_male!BE19+Pop_fem!BE19</f>
        <v>24.978093147277832</v>
      </c>
      <c r="BF19" s="4">
        <f>Pop_male!BF19+Pop_fem!BF19</f>
        <v>14.301711082458496</v>
      </c>
    </row>
    <row r="20" spans="1:58" x14ac:dyDescent="0.2">
      <c r="A20" s="1">
        <v>1980</v>
      </c>
      <c r="B20" s="4">
        <f>Pop_male!B20+Pop_fem!B20</f>
        <v>0.94451847672462463</v>
      </c>
      <c r="C20" s="4">
        <f>Pop_male!C20+Pop_fem!C20</f>
        <v>18.353787422180176</v>
      </c>
      <c r="D20" s="4">
        <f>Pop_male!D20+Pop_fem!D20</f>
        <v>10.3856201171875</v>
      </c>
      <c r="E20" s="4" t="e">
        <f>Pop_male!E20+Pop_fem!#REF!</f>
        <v>#REF!</v>
      </c>
      <c r="F20" s="4">
        <f>Pop_male!F20+Pop_fem!F20</f>
        <v>79.661666870117188</v>
      </c>
      <c r="G20" s="4">
        <f>Pop_male!G20+Pop_fem!G20</f>
        <v>17.613883972167969</v>
      </c>
      <c r="H20" s="4">
        <f>Pop_male!H20+Pop_fem!H20</f>
        <v>16.069753170013428</v>
      </c>
      <c r="I20" s="4">
        <f>Pop_male!I20+Pop_fem!I20</f>
        <v>4.9413270950317383</v>
      </c>
      <c r="J20" s="4">
        <f>Pop_male!J20+Pop_fem!J20</f>
        <v>7.7666757106781006</v>
      </c>
      <c r="K20" s="4">
        <f>Pop_male!K20+Pop_fem!K20</f>
        <v>671.95016479492188</v>
      </c>
      <c r="L20" s="4">
        <f>Pop_male!L20+Pop_fem!L20</f>
        <v>16.920917510986328</v>
      </c>
      <c r="M20" s="4">
        <f>Pop_male!M20+Pop_fem!M20</f>
        <v>53.356760025024414</v>
      </c>
      <c r="N20" s="4">
        <f>Pop_male!N20+Pop_fem!N20</f>
        <v>3.3831566572189331</v>
      </c>
      <c r="O20" s="4">
        <f>Pop_male!O20+Pop_fem!O20</f>
        <v>11.329012870788574</v>
      </c>
      <c r="P20" s="4">
        <f>Pop_male!P20+Pop_fem!P20</f>
        <v>26.986477851867676</v>
      </c>
      <c r="Q20" s="4">
        <f>Pop_male!Q20+Pop_fem!Q20</f>
        <v>24.812690734863281</v>
      </c>
      <c r="R20" s="4">
        <f>Pop_male!R20+Pop_fem!R20</f>
        <v>10.133265495300293</v>
      </c>
      <c r="S20" s="4">
        <f>Pop_male!S20+Pop_fem!S20</f>
        <v>37.30097770690918</v>
      </c>
      <c r="T20" s="4">
        <f>Pop_male!T20+Pop_fem!T20</f>
        <v>36.812482833862305</v>
      </c>
      <c r="U20" s="4">
        <f>Pop_male!U20+Pop_fem!U20</f>
        <v>94.651615142822266</v>
      </c>
      <c r="V20" s="4">
        <f>Pop_male!V20+Pop_fem!V20</f>
        <v>442.757568359375</v>
      </c>
      <c r="W20" s="4">
        <f>Pop_male!W20+Pop_fem!W20</f>
        <v>24.667449951171875</v>
      </c>
      <c r="X20" s="4">
        <f>Pop_male!X20+Pop_fem!X20</f>
        <v>37.729145050048828</v>
      </c>
      <c r="Y20" s="4">
        <f>Pop_male!Y20+Pop_fem!Y20</f>
        <v>82.246746063232422</v>
      </c>
      <c r="Z20" s="4">
        <f>Pop_male!Z20+Pop_fem!Z20</f>
        <v>9.0651712417602539</v>
      </c>
      <c r="AA20" s="4">
        <f>Pop_male!AA20+Pop_fem!AA20</f>
        <v>26.39830207824707</v>
      </c>
      <c r="AB20" s="4">
        <f>Pop_male!AB20+Pop_fem!AB20</f>
        <v>11.98681640625</v>
      </c>
      <c r="AC20" s="4">
        <f>Pop_male!AC20+Pop_fem!AC20</f>
        <v>4.1410617828369141</v>
      </c>
      <c r="AD20" s="4">
        <f>Pop_male!AD20+Pop_fem!AD20</f>
        <v>20.984833717346191</v>
      </c>
      <c r="AE20" s="4">
        <f>Pop_male!AE20+Pop_fem!AE20</f>
        <v>40.679580688476562</v>
      </c>
      <c r="AF20" s="4">
        <f>Pop_male!AF20+Pop_fem!AF20</f>
        <v>3.6092387437820435</v>
      </c>
      <c r="AG20" s="4">
        <f>Pop_male!AG20+Pop_fem!AG20</f>
        <v>43.075456619262695</v>
      </c>
      <c r="AH20" s="4">
        <f>Pop_male!AH20+Pop_fem!AH20</f>
        <v>9.7970795631408691</v>
      </c>
      <c r="AI20" s="4">
        <f>Pop_male!AI20+Pop_fem!AI20</f>
        <v>2.6593973636627197</v>
      </c>
      <c r="AJ20" s="4">
        <f>Pop_male!AJ20+Pop_fem!AJ20</f>
        <v>2.1003813743591309</v>
      </c>
      <c r="AK20" s="4"/>
      <c r="AL20" s="4"/>
      <c r="AM20" s="4"/>
      <c r="AN20" s="4"/>
      <c r="AO20" s="4"/>
      <c r="AP20" s="4"/>
      <c r="AQ20" s="4"/>
      <c r="AR20" s="4"/>
      <c r="AS20" s="4">
        <f>Pop_male!AS20+Pop_fem!AS20</f>
        <v>29.666508674621582</v>
      </c>
      <c r="AT20" s="4">
        <f>Pop_male!AT20+Pop_fem!AT20</f>
        <v>51.362817764282227</v>
      </c>
      <c r="AU20" s="4"/>
      <c r="AV20" s="4">
        <f>Pop_male!AV20+Pop_fem!AV20</f>
        <v>95.736865997314453</v>
      </c>
      <c r="AW20" s="4">
        <f>Pop_male!AW20+Pop_fem!AW20</f>
        <v>3.0975069999694824</v>
      </c>
      <c r="AX20" s="4">
        <f>Pop_male!AX20+Pop_fem!AX20</f>
        <v>6.8348112106323242</v>
      </c>
      <c r="AY20" s="4">
        <f>Pop_male!AY20+Pop_fem!AY20</f>
        <v>9.5974850654602051</v>
      </c>
      <c r="AZ20" s="4">
        <f>Pop_male!AZ20+Pop_fem!AZ20</f>
        <v>5.5237257480621338</v>
      </c>
      <c r="BA20" s="4">
        <f>Pop_male!BA20+Pop_fem!BA20</f>
        <v>30.890240669250488</v>
      </c>
      <c r="BB20" s="4">
        <f>Pop_male!BB20+Pop_fem!BB20</f>
        <v>27.830119132995605</v>
      </c>
      <c r="BC20" s="4">
        <f>Pop_male!BC20+Pop_fem!BC20</f>
        <v>12.514697551727295</v>
      </c>
      <c r="BD20" s="4">
        <f>Pop_male!BD20+Pop_fem!BD20</f>
        <v>157.96874237060547</v>
      </c>
      <c r="BE20" s="4">
        <f>Pop_male!BE20+Pop_fem!BE20</f>
        <v>32.529345512390137</v>
      </c>
      <c r="BF20" s="4">
        <f>Pop_male!BF20+Pop_fem!BF20</f>
        <v>18.478989601135254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CF2A6-2121-2D48-BC50-8A93F681FCC1}">
  <dimension ref="A1:BN20"/>
  <sheetViews>
    <sheetView workbookViewId="0">
      <selection activeCell="BC3" sqref="A1:BN20"/>
    </sheetView>
  </sheetViews>
  <sheetFormatPr baseColWidth="10" defaultRowHeight="15" x14ac:dyDescent="0.2"/>
  <sheetData>
    <row r="1" spans="1:6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65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</row>
    <row r="2" spans="1:66" x14ac:dyDescent="0.2">
      <c r="A2" s="13">
        <v>1800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>
        <f>(SH_Fem!S2+SH_Mas!S2)/2</f>
        <v>0.56600000000000006</v>
      </c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>
        <f>(SH_Fem!BD2+SH_Mas!BD2)/2</f>
        <v>0.46389999999999998</v>
      </c>
      <c r="BE2" s="2"/>
      <c r="BF2" s="2"/>
      <c r="BG2" s="2"/>
      <c r="BH2" s="2"/>
      <c r="BI2" s="2"/>
      <c r="BJ2" s="2"/>
      <c r="BK2" s="2"/>
      <c r="BL2" s="2"/>
      <c r="BM2" s="2"/>
      <c r="BN2" s="2"/>
    </row>
    <row r="3" spans="1:66" x14ac:dyDescent="0.2">
      <c r="A3" s="13">
        <v>1810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>
        <f>(SH_Fem!S3+SH_Mas!S4)/2</f>
        <v>0.57200000000000006</v>
      </c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>
        <f>(SH_Fem!BD3+SH_Mas!BD3)/2</f>
        <v>0.49990000000000001</v>
      </c>
      <c r="BE3" s="2"/>
      <c r="BF3" s="2"/>
      <c r="BG3" s="2"/>
      <c r="BH3" s="2"/>
      <c r="BI3" s="2"/>
      <c r="BJ3" s="2"/>
      <c r="BK3" s="2"/>
      <c r="BL3" s="2"/>
      <c r="BM3" s="2"/>
      <c r="BN3" s="2"/>
    </row>
    <row r="4" spans="1:66" x14ac:dyDescent="0.2">
      <c r="A4" s="13">
        <v>1820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>
        <f>(SH_Fem!S4+SH_Mas!S5)/2</f>
        <v>0.56850000000000001</v>
      </c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>
        <f>(SH_Fem!BD4+SH_Mas!BD4)/2</f>
        <v>0.48414999999999997</v>
      </c>
      <c r="BE4" s="2"/>
      <c r="BF4" s="2"/>
      <c r="BG4" s="2"/>
      <c r="BH4" s="2"/>
      <c r="BI4" s="2"/>
      <c r="BJ4" s="2"/>
      <c r="BK4" s="2"/>
      <c r="BL4" s="2"/>
      <c r="BM4" s="2"/>
      <c r="BN4" s="2"/>
    </row>
    <row r="5" spans="1:66" x14ac:dyDescent="0.2">
      <c r="A5" s="13">
        <v>1830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>
        <f>(SH_Fem!S5+SH_Mas!S5)/2</f>
        <v>0.57099999999999995</v>
      </c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>
        <f>(SH_Fem!BD5+SH_Mas!BD5)/2</f>
        <v>0.48442499999999999</v>
      </c>
      <c r="BE5" s="2"/>
      <c r="BF5" s="2"/>
      <c r="BG5" s="2"/>
      <c r="BH5" s="2"/>
      <c r="BI5" s="2"/>
      <c r="BJ5" s="2"/>
      <c r="BK5" s="2"/>
      <c r="BL5" s="2"/>
      <c r="BM5" s="2"/>
      <c r="BN5" s="2"/>
    </row>
    <row r="6" spans="1:66" x14ac:dyDescent="0.2">
      <c r="A6" s="13">
        <v>1840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>
        <f>(SH_Fem!S6+SH_Mas!S6)/2</f>
        <v>0.57750000000000001</v>
      </c>
      <c r="T6" s="2">
        <f>(SH_Fem!T6+SH_Mas!T6)/2</f>
        <v>0.46958091551149767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>
        <f>(SH_Fem!AH6+SH_Mas!AH6)/2</f>
        <v>0.3711484497575428</v>
      </c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>
        <f>(SH_Fem!BD6+SH_Mas!BD6)/2</f>
        <v>0.50092500000000006</v>
      </c>
      <c r="BE6" s="2"/>
      <c r="BF6" s="2"/>
      <c r="BG6" s="2"/>
      <c r="BH6" s="2"/>
      <c r="BI6" s="2"/>
      <c r="BJ6" s="2"/>
      <c r="BK6" s="2"/>
      <c r="BL6" s="2"/>
      <c r="BM6" s="2"/>
      <c r="BN6" s="2"/>
    </row>
    <row r="7" spans="1:66" x14ac:dyDescent="0.2">
      <c r="A7" s="13">
        <v>1850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>
        <f>(SH_Fem!N7+SH_Mas!N7)/2</f>
        <v>0.50230580707048378</v>
      </c>
      <c r="O7" s="2"/>
      <c r="P7" s="2"/>
      <c r="Q7" s="2"/>
      <c r="R7" s="2"/>
      <c r="S7" s="2">
        <f>(SH_Fem!S7+SH_Mas!S7)/2</f>
        <v>0.58800000000000008</v>
      </c>
      <c r="T7" s="2">
        <f>(SH_Fem!T7+SH_Mas!T7)/2</f>
        <v>0.58558421293410712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>
        <f>(SH_Fem!AH7+SH_Mas!AH7)/2</f>
        <v>0.34730877913823022</v>
      </c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>
        <f>(SH_Fem!BD7+SH_Mas!BD7)/2</f>
        <v>0.50612499999999994</v>
      </c>
      <c r="BE7" s="2"/>
      <c r="BF7" s="2"/>
      <c r="BG7" s="2"/>
      <c r="BH7" s="2"/>
      <c r="BI7" s="2"/>
      <c r="BJ7" s="2"/>
      <c r="BK7" s="2"/>
      <c r="BL7" s="2"/>
      <c r="BM7" s="2"/>
      <c r="BN7" s="2"/>
    </row>
    <row r="8" spans="1:66" x14ac:dyDescent="0.2">
      <c r="A8" s="13">
        <v>1860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>
        <f>(SH_Fem!N8+SH_Mas!N8)/2</f>
        <v>0.5337242377186131</v>
      </c>
      <c r="O8" s="2"/>
      <c r="P8" s="2"/>
      <c r="Q8" s="2">
        <f>(SH_Fem!Q8+SH_Mas!Q8)/2</f>
        <v>0.46636230062864759</v>
      </c>
      <c r="R8" s="2"/>
      <c r="S8" s="2">
        <f>(SH_Fem!S8+SH_Mas!S8)/2</f>
        <v>0.60799999999999998</v>
      </c>
      <c r="T8" s="2">
        <f>(SH_Fem!T8+SH_Mas!T8)/2</f>
        <v>0.61195349885309513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>
        <f>(SH_Fem!AZ8+SH_Mas!AZ8)/2</f>
        <v>0.42819594746469686</v>
      </c>
      <c r="BA8" s="2"/>
      <c r="BB8" s="2"/>
      <c r="BC8" s="2"/>
      <c r="BD8" s="2">
        <f>(SH_Fem!BD8+SH_Mas!BD8)/2</f>
        <v>0.51649999999999996</v>
      </c>
      <c r="BE8" s="2"/>
      <c r="BF8" s="2"/>
      <c r="BG8" s="2"/>
      <c r="BH8" s="2"/>
      <c r="BI8" s="2"/>
      <c r="BJ8" s="2"/>
      <c r="BK8" s="2"/>
      <c r="BL8" s="2"/>
      <c r="BM8" s="2"/>
      <c r="BN8" s="2"/>
    </row>
    <row r="9" spans="1:66" x14ac:dyDescent="0.2">
      <c r="A9" s="13">
        <v>1870</v>
      </c>
      <c r="B9" s="2"/>
      <c r="C9" s="2"/>
      <c r="D9" s="2"/>
      <c r="E9" s="2"/>
      <c r="F9" s="2">
        <f>(SH_Fem!F9+SH_Mas!F9)/2</f>
        <v>0.51068352935182937</v>
      </c>
      <c r="G9" s="2"/>
      <c r="H9" s="2"/>
      <c r="I9" s="2"/>
      <c r="J9" s="2"/>
      <c r="K9" s="2"/>
      <c r="L9" s="2"/>
      <c r="M9" s="2"/>
      <c r="N9" s="2">
        <f>(SH_Fem!N9+SH_Mas!N9)/2</f>
        <v>0.56883940230277963</v>
      </c>
      <c r="O9" s="2"/>
      <c r="P9" s="2"/>
      <c r="Q9" s="2">
        <f>(SH_Fem!Q9+SH_Mas!Q9)/2</f>
        <v>0.51730225665600338</v>
      </c>
      <c r="R9" s="2"/>
      <c r="S9" s="2">
        <f>(SH_Fem!S9+SH_Mas!S9)/2</f>
        <v>0.62749999999999995</v>
      </c>
      <c r="T9" s="2">
        <f>(SH_Fem!T9+SH_Mas!T9)/2</f>
        <v>0.59916930556810255</v>
      </c>
      <c r="U9" s="2"/>
      <c r="V9" s="2"/>
      <c r="W9" s="2"/>
      <c r="X9" s="2">
        <f>(SH_Fem!X9+SH_Mas!X9)/2</f>
        <v>0.59613751635216117</v>
      </c>
      <c r="Y9" s="2"/>
      <c r="Z9" s="2"/>
      <c r="AA9" s="2"/>
      <c r="AB9" s="2"/>
      <c r="AC9" s="2"/>
      <c r="AD9" s="2"/>
      <c r="AE9" s="2"/>
      <c r="AF9" s="2"/>
      <c r="AG9" s="2"/>
      <c r="AH9" s="2"/>
      <c r="AI9" s="2">
        <f>(SH_Fem!AI9+SH_Mas!AI9)/2</f>
        <v>0.5734064863852677</v>
      </c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>
        <f>(SH_Fem!AZ9+SH_Mas!AZ9)/2</f>
        <v>0.56732614403644954</v>
      </c>
      <c r="BA9" s="2"/>
      <c r="BB9" s="2"/>
      <c r="BC9" s="2"/>
      <c r="BD9" s="2">
        <f>(SH_Fem!BD9+SH_Mas!BD9)/2</f>
        <v>0.53279999999999994</v>
      </c>
      <c r="BE9" s="2"/>
      <c r="BF9" s="2"/>
      <c r="BG9" s="2"/>
      <c r="BH9" s="2"/>
      <c r="BI9" s="2"/>
      <c r="BJ9" s="2"/>
      <c r="BK9" s="2"/>
      <c r="BL9" s="2"/>
      <c r="BM9" s="2"/>
      <c r="BN9" s="2"/>
    </row>
    <row r="10" spans="1:66" x14ac:dyDescent="0.2">
      <c r="A10" s="13">
        <v>1880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>
        <f>(SH_Fem!M10+SH_Mas!M10)/2</f>
        <v>0.51523708978103855</v>
      </c>
      <c r="N10" s="2">
        <f>(SH_Fem!N10+SH_Mas!N10)/2</f>
        <v>0.63701505896622534</v>
      </c>
      <c r="O10" s="2"/>
      <c r="P10" s="2"/>
      <c r="Q10" s="2">
        <f>(SH_Fem!Q10+SH_Mas!Q10)/2</f>
        <v>0.4827295136189152</v>
      </c>
      <c r="R10" s="2"/>
      <c r="S10" s="2">
        <f>(SH_Fem!S10+SH_Mas!S10)/2</f>
        <v>0.65</v>
      </c>
      <c r="T10" s="2">
        <f>(SH_Fem!T10+SH_Mas!T10)/2</f>
        <v>0.59041338902071028</v>
      </c>
      <c r="U10" s="2"/>
      <c r="V10" s="2"/>
      <c r="W10" s="2"/>
      <c r="X10" s="2">
        <f>(SH_Fem!X10+SH_Mas!X10)/2</f>
        <v>0.62079930899137992</v>
      </c>
      <c r="Y10" s="2"/>
      <c r="Z10" s="2"/>
      <c r="AA10" s="2"/>
      <c r="AB10" s="2"/>
      <c r="AC10" s="2"/>
      <c r="AD10" s="2"/>
      <c r="AE10" s="2"/>
      <c r="AF10" s="2"/>
      <c r="AG10" s="2"/>
      <c r="AH10" s="2">
        <f>(SH_Fem!AH10+SH_Mas!AH10)/2</f>
        <v>0.37487076081024806</v>
      </c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>
        <f>(SH_Fem!AZ10+SH_Mas!AZ10)/2</f>
        <v>0.58466608477171134</v>
      </c>
      <c r="BA10" s="2"/>
      <c r="BB10" s="2"/>
      <c r="BC10" s="2"/>
      <c r="BD10" s="2">
        <f>(SH_Fem!BD10+SH_Mas!BD10)/2</f>
        <v>0.54435</v>
      </c>
      <c r="BE10" s="2"/>
      <c r="BF10" s="2"/>
      <c r="BG10" s="2"/>
      <c r="BH10" s="2"/>
      <c r="BI10" s="2"/>
      <c r="BJ10" s="2"/>
      <c r="BK10" s="2"/>
      <c r="BL10" s="2"/>
      <c r="BM10" s="2"/>
      <c r="BN10" s="2"/>
    </row>
    <row r="11" spans="1:66" x14ac:dyDescent="0.2">
      <c r="A11" s="13">
        <v>1890</v>
      </c>
      <c r="B11" s="2"/>
      <c r="C11" s="2">
        <f>(SH_Fem!C11+SH_Mas!C11)/2</f>
        <v>0.58708564671682684</v>
      </c>
      <c r="D11" s="2"/>
      <c r="E11" s="2"/>
      <c r="F11" s="2"/>
      <c r="G11" s="2">
        <f>(SH_Fem!G11+SH_Mas!G11)/2</f>
        <v>0.42840241213724123</v>
      </c>
      <c r="H11" s="2"/>
      <c r="I11" s="2"/>
      <c r="J11" s="2"/>
      <c r="K11" s="2"/>
      <c r="L11" s="2"/>
      <c r="M11" s="2">
        <f>(SH_Fem!M11+SH_Mas!M11)/2</f>
        <v>0.54656736058752353</v>
      </c>
      <c r="N11" s="2">
        <f>(SH_Fem!N11+SH_Mas!N11)/2</f>
        <v>0.6111725505992599</v>
      </c>
      <c r="O11" s="2"/>
      <c r="P11" s="2"/>
      <c r="Q11" s="2"/>
      <c r="R11" s="2"/>
      <c r="S11" s="2">
        <f>(SH_Fem!S11+SH_Mas!S11)/2</f>
        <v>0.65049999999999997</v>
      </c>
      <c r="T11" s="2">
        <f>(SH_Fem!T11+SH_Mas!T11)/2</f>
        <v>0.59553098740436905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>
        <f>(SH_Fem!AH11+SH_Mas!AH11)/2</f>
        <v>0.40696406184012812</v>
      </c>
      <c r="AI11" s="2">
        <f>(SH_Fem!AI11+SH_Mas!AI11)/2</f>
        <v>0.47587998890558825</v>
      </c>
      <c r="AJ11" s="2">
        <f>(SH_Fem!AJ11+SH_Mas!AJ11)/2</f>
        <v>0.52184510807949225</v>
      </c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>
        <f>(SH_Fem!AV11+SH_Mas!AV11)/2</f>
        <v>0.54703930920039223</v>
      </c>
      <c r="AW11" s="2"/>
      <c r="AX11" s="2"/>
      <c r="AY11" s="2"/>
      <c r="AZ11" s="2">
        <f>(SH_Fem!AZ11+SH_Mas!AZ11)/2</f>
        <v>0.53189435907809024</v>
      </c>
      <c r="BA11" s="2"/>
      <c r="BB11" s="2"/>
      <c r="BC11" s="2"/>
      <c r="BD11" s="2">
        <f>(SH_Fem!BD11+SH_Mas!BD11)/2</f>
        <v>0.56259999999999999</v>
      </c>
      <c r="BE11" s="2"/>
      <c r="BF11" s="2"/>
      <c r="BG11" s="2"/>
      <c r="BH11" s="2"/>
      <c r="BI11" s="2"/>
      <c r="BJ11" s="2"/>
      <c r="BK11" s="2"/>
      <c r="BL11" s="2"/>
      <c r="BM11" s="2"/>
      <c r="BN11" s="2"/>
    </row>
    <row r="12" spans="1:66" x14ac:dyDescent="0.2">
      <c r="A12" s="13">
        <v>1900</v>
      </c>
      <c r="B12" s="2"/>
      <c r="C12" s="2"/>
      <c r="D12" s="2">
        <f>(SH_Fem!D12+SH_Mas!D12)/2</f>
        <v>0.54074328546769024</v>
      </c>
      <c r="E12" s="2"/>
      <c r="F12" s="2">
        <f>(SH_Fem!F12+SH_Mas!F12)/2</f>
        <v>0.50200719022051676</v>
      </c>
      <c r="G12" s="2">
        <f>(SH_Fem!G12+SH_Mas!G12)/2</f>
        <v>0.38890811805451403</v>
      </c>
      <c r="H12" s="2"/>
      <c r="I12" s="2"/>
      <c r="J12" s="2"/>
      <c r="K12" s="2"/>
      <c r="L12" s="2"/>
      <c r="M12" s="2">
        <f>(SH_Fem!M12+SH_Mas!M12)/2</f>
        <v>0.64072107961375857</v>
      </c>
      <c r="N12" s="2">
        <f>(SH_Fem!N12+SH_Mas!N12)/2</f>
        <v>0.49784036115988139</v>
      </c>
      <c r="O12" s="2"/>
      <c r="P12" s="2">
        <f>(SH_Fem!P12+SH_Mas!P12)/2</f>
        <v>0.42320596993408499</v>
      </c>
      <c r="Q12" s="2">
        <f>(SH_Fem!Q12+SH_Mas!Q12)/2</f>
        <v>0.52019213057809466</v>
      </c>
      <c r="R12" s="2"/>
      <c r="S12" s="2">
        <f>(SH_Fem!S12+SH_Mas!S12)/2</f>
        <v>0.66500000000000004</v>
      </c>
      <c r="T12" s="2">
        <f>(SH_Fem!T12+SH_Mas!T12)/2</f>
        <v>0.5995251894020861</v>
      </c>
      <c r="U12" s="2">
        <f>(SH_Fem!U12+SH_Mas!U12)/2</f>
        <v>0.5276438708560176</v>
      </c>
      <c r="V12" s="2">
        <f>(SH_Fem!V12+SH_Mas!V12)/2</f>
        <v>0.65091805411518755</v>
      </c>
      <c r="W12" s="2"/>
      <c r="X12" s="2">
        <f>(SH_Fem!X12+SH_Mas!X12)/2</f>
        <v>0.56662011961957204</v>
      </c>
      <c r="Y12" s="2"/>
      <c r="Z12" s="2"/>
      <c r="AA12" s="2"/>
      <c r="AB12" s="2"/>
      <c r="AC12" s="2"/>
      <c r="AD12" s="2"/>
      <c r="AE12" s="2">
        <f>(SH_Fem!AE12+SH_Mas!AE12)/2</f>
        <v>0.61606116253312604</v>
      </c>
      <c r="AF12" s="2"/>
      <c r="AG12" s="2"/>
      <c r="AH12" s="2">
        <f>(SH_Fem!AH12+SH_Mas!AH12)/2</f>
        <v>0.45007775834737657</v>
      </c>
      <c r="AI12" s="2">
        <f>(SH_Fem!AI12+SH_Mas!AI12)/2</f>
        <v>0.51081108223950467</v>
      </c>
      <c r="AJ12" s="2">
        <f>(SH_Fem!AJ12+SH_Mas!AJ12)/2</f>
        <v>0.48582779580049285</v>
      </c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>
        <f>(SH_Fem!AZ12+SH_Mas!AZ12)/2</f>
        <v>0.54137983406935242</v>
      </c>
      <c r="BA12" s="2"/>
      <c r="BB12" s="2"/>
      <c r="BC12" s="2">
        <f>(SH_Fem!BC12+SH_Mas!BC12)/2</f>
        <v>0.30334184141335596</v>
      </c>
      <c r="BD12" s="2">
        <f>(SH_Fem!BD12+SH_Mas!BD12)/2</f>
        <v>0.53644999999999998</v>
      </c>
      <c r="BE12" s="2"/>
      <c r="BF12" s="2"/>
      <c r="BG12" s="2"/>
      <c r="BH12" s="2"/>
      <c r="BI12" s="2"/>
      <c r="BJ12" s="2"/>
      <c r="BK12" s="2"/>
      <c r="BL12" s="2"/>
      <c r="BM12" s="2"/>
      <c r="BN12" s="2"/>
    </row>
    <row r="13" spans="1:66" x14ac:dyDescent="0.2">
      <c r="A13" s="13">
        <v>1910</v>
      </c>
      <c r="B13" s="2"/>
      <c r="C13" s="2">
        <f>(SH_Fem!C13+SH_Mas!C13)/2</f>
        <v>0.53718966591266837</v>
      </c>
      <c r="D13" s="2">
        <f>(SH_Fem!D13+SH_Mas!D13)/2</f>
        <v>0.53776397933451114</v>
      </c>
      <c r="E13" s="2"/>
      <c r="F13" s="2"/>
      <c r="G13" s="2">
        <f>(SH_Fem!G13+SH_Mas!G13)/2</f>
        <v>0.46643346399707114</v>
      </c>
      <c r="H13" s="2"/>
      <c r="I13" s="2"/>
      <c r="J13" s="2"/>
      <c r="K13" s="2"/>
      <c r="L13" s="2"/>
      <c r="M13" s="2"/>
      <c r="N13" s="2">
        <f>(SH_Fem!N13+SH_Mas!N13)/2</f>
        <v>0.5148038994384132</v>
      </c>
      <c r="O13" s="2"/>
      <c r="P13" s="2">
        <f>(SH_Fem!P13+SH_Mas!P13)/2</f>
        <v>0.66725698815116918</v>
      </c>
      <c r="Q13" s="2">
        <f>(SH_Fem!Q13+SH_Mas!Q13)/2</f>
        <v>0.48127586797303945</v>
      </c>
      <c r="R13" s="2"/>
      <c r="S13" s="2">
        <f>(SH_Fem!S13+SH_Mas!S13)/2</f>
        <v>0.66549999999999998</v>
      </c>
      <c r="T13" s="2">
        <f>(SH_Fem!T13+SH_Mas!T13)/2</f>
        <v>0.63358359540850984</v>
      </c>
      <c r="U13" s="2"/>
      <c r="V13" s="2">
        <f>(SH_Fem!V13+SH_Mas!V13)/2</f>
        <v>0.66299359254377932</v>
      </c>
      <c r="W13" s="2"/>
      <c r="X13" s="2">
        <f>(SH_Fem!X13+SH_Mas!X13)/2</f>
        <v>0.53797616430610251</v>
      </c>
      <c r="Y13" s="2"/>
      <c r="Z13" s="2"/>
      <c r="AA13" s="2"/>
      <c r="AB13" s="2"/>
      <c r="AC13" s="2"/>
      <c r="AD13" s="2"/>
      <c r="AE13" s="2">
        <f>(SH_Fem!AE13+SH_Mas!AE13)/2</f>
        <v>0.56605369406452422</v>
      </c>
      <c r="AF13" s="2"/>
      <c r="AG13" s="2"/>
      <c r="AH13" s="2"/>
      <c r="AI13" s="2">
        <f>(SH_Fem!AI13+SH_Mas!AI13)/2</f>
        <v>0.52384634397307828</v>
      </c>
      <c r="AJ13" s="2">
        <f>(SH_Fem!AJ13+SH_Mas!AJ13)/2</f>
        <v>0.5088480383514038</v>
      </c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>
        <f>(SH_Fem!AZ13+SH_Mas!AZ13)/2</f>
        <v>0.52686846098585072</v>
      </c>
      <c r="BA13" s="2"/>
      <c r="BB13" s="2"/>
      <c r="BC13" s="2">
        <f>(SH_Fem!BC13+SH_Mas!BC13)/2</f>
        <v>0.2982667504335082</v>
      </c>
      <c r="BD13" s="2">
        <f>(SH_Fem!BD13+SH_Mas!BD13)/2</f>
        <v>0.55247500000000005</v>
      </c>
      <c r="BE13" s="2"/>
      <c r="BF13" s="2">
        <f>(SH_Fem!BF13+SH_Mas!BF13)/2</f>
        <v>0.57877010396572592</v>
      </c>
      <c r="BG13" s="2"/>
      <c r="BH13" s="2"/>
      <c r="BI13" s="2"/>
      <c r="BJ13" s="2"/>
      <c r="BK13" s="2"/>
      <c r="BL13" s="2"/>
      <c r="BM13" s="2"/>
      <c r="BN13" s="2"/>
    </row>
    <row r="14" spans="1:66" x14ac:dyDescent="0.2">
      <c r="A14" s="13">
        <v>1920</v>
      </c>
      <c r="B14" s="2"/>
      <c r="C14" s="2"/>
      <c r="D14" s="2">
        <f>(SH_Fem!D14+SH_Mas!D14)/2</f>
        <v>0.53293794290499141</v>
      </c>
      <c r="E14" s="2"/>
      <c r="F14" s="2">
        <f>(SH_Fem!F14+SH_Mas!F14)/2</f>
        <v>0.46047232517035036</v>
      </c>
      <c r="G14" s="2">
        <f>(SH_Fem!G14+SH_Mas!G14)/2</f>
        <v>0.45618563341818125</v>
      </c>
      <c r="H14" s="2"/>
      <c r="I14" s="2"/>
      <c r="J14" s="2"/>
      <c r="K14" s="2"/>
      <c r="L14" s="2"/>
      <c r="M14" s="2">
        <f>(SH_Fem!M14+SH_Mas!M14)/2</f>
        <v>0.69860732198712261</v>
      </c>
      <c r="N14" s="2">
        <f>(SH_Fem!N14+SH_Mas!N14)/2</f>
        <v>0.54202114301444793</v>
      </c>
      <c r="O14" s="2"/>
      <c r="P14" s="2">
        <f>(SH_Fem!P14+SH_Mas!P14)/2</f>
        <v>0.53821260519787661</v>
      </c>
      <c r="Q14" s="2">
        <f>(SH_Fem!Q14+SH_Mas!Q14)/2</f>
        <v>0.48771997862342742</v>
      </c>
      <c r="R14" s="2"/>
      <c r="S14" s="2">
        <f>(SH_Fem!S14+SH_Mas!S14)/2</f>
        <v>0.64249999999999996</v>
      </c>
      <c r="T14" s="2">
        <f>(SH_Fem!T14+SH_Mas!T14)/2</f>
        <v>0.63598772237139811</v>
      </c>
      <c r="U14" s="2"/>
      <c r="V14" s="2">
        <f>(SH_Fem!V14+SH_Mas!V14)/2</f>
        <v>0.62809932532014523</v>
      </c>
      <c r="W14" s="2"/>
      <c r="X14" s="2">
        <f>(SH_Fem!X14+SH_Mas!X14)/2</f>
        <v>0.57622818712508495</v>
      </c>
      <c r="Y14" s="2">
        <f>(SH_Fem!Y14+SH_Mas!Y14)/2</f>
        <v>0.75225691204311984</v>
      </c>
      <c r="Z14" s="2"/>
      <c r="AA14" s="2"/>
      <c r="AB14" s="2"/>
      <c r="AC14" s="2"/>
      <c r="AD14" s="2"/>
      <c r="AE14" s="2">
        <f>(SH_Fem!AE14+SH_Mas!AE14)/2</f>
        <v>0.51380419887362749</v>
      </c>
      <c r="AF14" s="2"/>
      <c r="AG14" s="2"/>
      <c r="AH14" s="2">
        <f>(SH_Fem!AH14+SH_Mas!AH14)/2</f>
        <v>0.49420973986624167</v>
      </c>
      <c r="AI14" s="2">
        <f>(SH_Fem!AI14+SH_Mas!AI14)/2</f>
        <v>0.56635583662863864</v>
      </c>
      <c r="AJ14" s="2">
        <f>(SH_Fem!AJ14+SH_Mas!AJ14)/2</f>
        <v>0.53691561964468493</v>
      </c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>
        <f>(SH_Fem!AV14+SH_Mas!AV14)/2</f>
        <v>0.77711189249787749</v>
      </c>
      <c r="AW14" s="2"/>
      <c r="AX14" s="2"/>
      <c r="AY14" s="2"/>
      <c r="AZ14" s="2">
        <f>(SH_Fem!AZ14+SH_Mas!AZ14)/2</f>
        <v>0.57269147850387558</v>
      </c>
      <c r="BA14" s="2"/>
      <c r="BB14" s="2"/>
      <c r="BC14" s="2">
        <f>(SH_Fem!BC14+SH_Mas!BC14)/2</f>
        <v>0.28340362101803873</v>
      </c>
      <c r="BD14" s="2">
        <f>(SH_Fem!BD14+SH_Mas!BD14)/2</f>
        <v>0.56950000000000001</v>
      </c>
      <c r="BE14" s="2"/>
      <c r="BF14" s="2">
        <f>(SH_Fem!BF14+SH_Mas!BF14)/2</f>
        <v>0.60797556675562214</v>
      </c>
      <c r="BG14" s="2"/>
      <c r="BH14" s="2"/>
      <c r="BI14" s="2"/>
      <c r="BJ14" s="2"/>
      <c r="BK14" s="2"/>
      <c r="BL14" s="2"/>
      <c r="BM14" s="2"/>
      <c r="BN14" s="2"/>
    </row>
    <row r="15" spans="1:66" x14ac:dyDescent="0.2">
      <c r="A15" s="13">
        <v>1930</v>
      </c>
      <c r="B15" s="2"/>
      <c r="C15" s="2"/>
      <c r="D15" s="2">
        <f>(SH_Fem!D15+SH_Mas!D15)/2</f>
        <v>0.5643357278331983</v>
      </c>
      <c r="E15" s="2"/>
      <c r="F15" s="2"/>
      <c r="G15" s="2">
        <f>(SH_Fem!G15+SH_Mas!G15)/2</f>
        <v>0.49739849580571915</v>
      </c>
      <c r="H15" s="2"/>
      <c r="I15" s="2"/>
      <c r="J15" s="2">
        <f>(SH_Fem!J15+SH_Mas!J15)/2</f>
        <v>0.46282893386390267</v>
      </c>
      <c r="K15" s="2"/>
      <c r="L15" s="2">
        <f>(SH_Fem!L15+SH_Mas!L15)/2</f>
        <v>0.51793515204506113</v>
      </c>
      <c r="M15" s="2">
        <f>(SH_Fem!M15+SH_Mas!M15)/2</f>
        <v>0.65196546577051884</v>
      </c>
      <c r="N15" s="2">
        <f>(SH_Fem!N15+SH_Mas!N15)/2</f>
        <v>0.59823332705725951</v>
      </c>
      <c r="O15" s="2"/>
      <c r="P15" s="2">
        <f>(SH_Fem!P15+SH_Mas!P15)/2</f>
        <v>0.47913052275015233</v>
      </c>
      <c r="Q15" s="2"/>
      <c r="R15" s="2"/>
      <c r="S15" s="2">
        <f>(SH_Fem!S15+SH_Mas!S15)/2</f>
        <v>0.61749999999999994</v>
      </c>
      <c r="T15" s="2">
        <f>(SH_Fem!T15+SH_Mas!T15)/2</f>
        <v>0.62819295049528334</v>
      </c>
      <c r="U15" s="2"/>
      <c r="V15" s="2">
        <f>(SH_Fem!V15+SH_Mas!V15)/2</f>
        <v>0.60373889758518273</v>
      </c>
      <c r="W15" s="2"/>
      <c r="X15" s="2">
        <f>(SH_Fem!X15+SH_Mas!X15)/2</f>
        <v>0.55221724591679966</v>
      </c>
      <c r="Y15" s="2">
        <f>(SH_Fem!Y15+SH_Mas!Y15)/2</f>
        <v>0.72246030796880945</v>
      </c>
      <c r="Z15" s="2"/>
      <c r="AA15" s="2"/>
      <c r="AB15" s="2"/>
      <c r="AC15" s="2"/>
      <c r="AD15" s="2"/>
      <c r="AE15" s="2">
        <f>(SH_Fem!AE15+SH_Mas!AE15)/2</f>
        <v>0.47934058764309845</v>
      </c>
      <c r="AF15" s="2"/>
      <c r="AG15" s="2"/>
      <c r="AH15" s="2">
        <f>(SH_Fem!AH15+SH_Mas!AH15)/2</f>
        <v>0.54703968794333679</v>
      </c>
      <c r="AI15" s="2">
        <f>(SH_Fem!AI15+SH_Mas!AI15)/2</f>
        <v>0.5825287546867568</v>
      </c>
      <c r="AJ15" s="2">
        <f>(SH_Fem!AJ15+SH_Mas!AJ15)/2</f>
        <v>0.44753222688480188</v>
      </c>
      <c r="AK15" s="2"/>
      <c r="AL15" s="2"/>
      <c r="AM15" s="2"/>
      <c r="AN15" s="2"/>
      <c r="AO15" s="2"/>
      <c r="AP15" s="2"/>
      <c r="AQ15" s="2"/>
      <c r="AR15" s="2"/>
      <c r="AS15" s="2">
        <f>(SH_Fem!AS15+SH_Mas!AS15)/2</f>
        <v>0.58983366768452394</v>
      </c>
      <c r="AT15" s="2"/>
      <c r="AU15" s="2"/>
      <c r="AV15" s="2"/>
      <c r="AW15" s="2"/>
      <c r="AX15" s="2"/>
      <c r="AY15" s="2"/>
      <c r="AZ15" s="2">
        <f>(SH_Fem!AZ15+SH_Mas!AZ15)/2</f>
        <v>0.58331303051429928</v>
      </c>
      <c r="BA15" s="2">
        <f>(SH_Fem!BA15+SH_Mas!BA15)/2</f>
        <v>0.71868153040637361</v>
      </c>
      <c r="BB15" s="2">
        <f>(SH_Fem!BB15+SH_Mas!BB15)/2</f>
        <v>0.5695465464928412</v>
      </c>
      <c r="BC15" s="2">
        <f>(SH_Fem!BC15+SH_Mas!BC15)/2</f>
        <v>0.42398256642048121</v>
      </c>
      <c r="BD15" s="2">
        <f>(SH_Fem!BD15+SH_Mas!BD15)/2</f>
        <v>0.56699999999999995</v>
      </c>
      <c r="BE15" s="2"/>
      <c r="BF15" s="2"/>
      <c r="BG15" s="2"/>
      <c r="BH15" s="2"/>
      <c r="BI15" s="2"/>
      <c r="BJ15" s="2"/>
      <c r="BK15" s="2"/>
      <c r="BL15" s="2"/>
      <c r="BM15" s="2"/>
      <c r="BN15" s="2"/>
    </row>
    <row r="16" spans="1:66" x14ac:dyDescent="0.2">
      <c r="A16" s="13">
        <v>1940</v>
      </c>
      <c r="B16" s="2"/>
      <c r="C16" s="2">
        <f>(SH_Fem!C16+SH_Mas!C16)/2</f>
        <v>0.5244976063850596</v>
      </c>
      <c r="D16" s="2">
        <f>(SH_Fem!D16+SH_Mas!D16)/2</f>
        <v>0.55495596467902708</v>
      </c>
      <c r="E16" s="2"/>
      <c r="F16" s="2">
        <f>(SH_Fem!F16+SH_Mas!F16)/2</f>
        <v>0.45276464747397549</v>
      </c>
      <c r="G16" s="2">
        <f>(SH_Fem!G16+SH_Mas!G16)/2</f>
        <v>0.49766122524844469</v>
      </c>
      <c r="H16" s="2"/>
      <c r="I16" s="2"/>
      <c r="J16" s="2">
        <f>(SH_Fem!J16+SH_Mas!J16)/2</f>
        <v>0.38379205976056319</v>
      </c>
      <c r="K16" s="2"/>
      <c r="L16" s="2"/>
      <c r="M16" s="2">
        <f>(SH_Fem!M16+SH_Mas!M16)/2</f>
        <v>0.67282053269778941</v>
      </c>
      <c r="N16" s="2">
        <f>(SH_Fem!N16+SH_Mas!N16)/2</f>
        <v>0.70614937711605197</v>
      </c>
      <c r="O16" s="2">
        <f>(SH_Fem!O16+SH_Mas!O16)/2</f>
        <v>0.66890451817789165</v>
      </c>
      <c r="P16" s="2">
        <f>(SH_Fem!P16+SH_Mas!P16)/2</f>
        <v>0.42140854393937666</v>
      </c>
      <c r="Q16" s="2">
        <f>(SH_Fem!Q16+SH_Mas!Q16)/2</f>
        <v>0.46488557009219705</v>
      </c>
      <c r="R16" s="2"/>
      <c r="S16" s="2">
        <f>(SH_Fem!S16+SH_Mas!S16)/2</f>
        <v>0.60749999999999993</v>
      </c>
      <c r="T16" s="2"/>
      <c r="U16" s="2"/>
      <c r="V16" s="2"/>
      <c r="W16" s="2"/>
      <c r="X16" s="2">
        <f>(SH_Fem!X16+SH_Mas!X16)/2</f>
        <v>0.5466881679609733</v>
      </c>
      <c r="Y16" s="2">
        <f>(SH_Fem!Y16+SH_Mas!Y16)/2</f>
        <v>0.68935412852184019</v>
      </c>
      <c r="Z16" s="2"/>
      <c r="AA16" s="2"/>
      <c r="AB16" s="2"/>
      <c r="AC16" s="2"/>
      <c r="AD16" s="2"/>
      <c r="AE16" s="2">
        <f>(SH_Fem!AE16+SH_Mas!AE16)/2</f>
        <v>0.46274933670522012</v>
      </c>
      <c r="AF16" s="2"/>
      <c r="AG16" s="2"/>
      <c r="AH16" s="2">
        <f>(SH_Fem!AH16+SH_Mas!AH16)/2</f>
        <v>0.56035798868177433</v>
      </c>
      <c r="AI16" s="2">
        <f>(SH_Fem!AI16+SH_Mas!AI16)/2</f>
        <v>0.55900039091445741</v>
      </c>
      <c r="AJ16" s="2">
        <f>(SH_Fem!AJ16+SH_Mas!AJ16)/2</f>
        <v>0.52474088271211339</v>
      </c>
      <c r="AK16" s="2"/>
      <c r="AL16" s="2"/>
      <c r="AM16" s="2"/>
      <c r="AN16" s="2"/>
      <c r="AO16" s="2"/>
      <c r="AP16" s="2"/>
      <c r="AQ16" s="2"/>
      <c r="AR16" s="2"/>
      <c r="AS16" s="2">
        <f>(SH_Fem!AS16+SH_Mas!AS16)/2</f>
        <v>0.5996256322619089</v>
      </c>
      <c r="AT16" s="2"/>
      <c r="AU16" s="2"/>
      <c r="AV16" s="2"/>
      <c r="AW16" s="2"/>
      <c r="AX16" s="2"/>
      <c r="AY16" s="2"/>
      <c r="AZ16" s="2">
        <f>(SH_Fem!AZ16+SH_Mas!AZ16)/2</f>
        <v>0.5567341655657051</v>
      </c>
      <c r="BA16" s="2">
        <f>(SH_Fem!BA16+SH_Mas!BA16)/2</f>
        <v>0.65358159109060576</v>
      </c>
      <c r="BB16" s="2">
        <f>(SH_Fem!BB16+SH_Mas!BB16)/2</f>
        <v>0.58180200620839706</v>
      </c>
      <c r="BC16" s="2">
        <f>(SH_Fem!BC16+SH_Mas!BC16)/2</f>
        <v>0.51943893127567098</v>
      </c>
      <c r="BD16" s="2">
        <f>(SH_Fem!BD16+SH_Mas!BD16)/2</f>
        <v>0.57042612359471212</v>
      </c>
      <c r="BE16" s="2"/>
      <c r="BF16" s="2">
        <f>(SH_Fem!BF16+SH_Mas!BF16)/2</f>
        <v>0.58103513079833158</v>
      </c>
      <c r="BG16" s="2"/>
      <c r="BH16" s="2"/>
      <c r="BI16" s="2"/>
      <c r="BJ16" s="2"/>
      <c r="BK16" s="2"/>
      <c r="BL16" s="2"/>
      <c r="BM16" s="2"/>
      <c r="BN16" s="2"/>
    </row>
    <row r="17" spans="1:66" x14ac:dyDescent="0.2">
      <c r="A17" s="13">
        <v>1950</v>
      </c>
      <c r="B17" s="2"/>
      <c r="C17" s="2">
        <f>(SH_Fem!C17+SH_Mas!C17)/2</f>
        <v>0.53633599487478101</v>
      </c>
      <c r="D17" s="2">
        <f>(SH_Fem!D17+SH_Mas!D17)/2</f>
        <v>0.53878253867297232</v>
      </c>
      <c r="E17" s="2"/>
      <c r="F17" s="2">
        <f>(SH_Fem!F17+SH_Mas!F17)/2</f>
        <v>0.43944221248810045</v>
      </c>
      <c r="G17" s="2">
        <f>(SH_Fem!G17+SH_Mas!G17)/2</f>
        <v>0.48386987041642832</v>
      </c>
      <c r="H17" s="2">
        <f>(SH_Fem!H17+SH_Mas!H17)/2</f>
        <v>0.60345554040919192</v>
      </c>
      <c r="I17" s="2"/>
      <c r="J17" s="2">
        <f>(SH_Fem!J17+SH_Mas!J17)/2</f>
        <v>0.47694252455464337</v>
      </c>
      <c r="K17" s="2"/>
      <c r="L17" s="2">
        <f>(SH_Fem!L17+SH_Mas!L17)/2</f>
        <v>0.50027250904660292</v>
      </c>
      <c r="M17" s="2"/>
      <c r="N17" s="2">
        <f>(SH_Fem!N17+SH_Mas!N17)/2</f>
        <v>0.66426180015442526</v>
      </c>
      <c r="O17" s="2">
        <f>(SH_Fem!O17+SH_Mas!O17)/2</f>
        <v>0.6485752051050242</v>
      </c>
      <c r="P17" s="2">
        <f>(SH_Fem!P17+SH_Mas!P17)/2</f>
        <v>0.42663761007991019</v>
      </c>
      <c r="Q17" s="2">
        <f>(SH_Fem!Q17+SH_Mas!Q17)/2</f>
        <v>0.48631708535417451</v>
      </c>
      <c r="R17" s="2"/>
      <c r="S17" s="2">
        <f>(SH_Fem!S17+SH_Mas!S17)/2</f>
        <v>0.60349999999999993</v>
      </c>
      <c r="T17" s="2">
        <f>(SH_Fem!T17+SH_Mas!T17)/2</f>
        <v>0.63078138529506445</v>
      </c>
      <c r="U17" s="2"/>
      <c r="V17" s="2">
        <f>(SH_Fem!V17+SH_Mas!V17)/2</f>
        <v>0.53789870043152321</v>
      </c>
      <c r="W17" s="2">
        <f>(SH_Fem!W17+SH_Mas!W17)/2</f>
        <v>0.50782821304234682</v>
      </c>
      <c r="X17" s="2">
        <f>(SH_Fem!X17+SH_Mas!X17)/2</f>
        <v>0.52100765455859332</v>
      </c>
      <c r="Y17" s="2">
        <f>(SH_Fem!Y17+SH_Mas!Y17)/2</f>
        <v>0.65121574347400524</v>
      </c>
      <c r="Z17" s="2"/>
      <c r="AA17" s="2">
        <f>(SH_Fem!AA17+SH_Mas!AA17)/2</f>
        <v>0.60316121617330787</v>
      </c>
      <c r="AB17" s="2">
        <f>(SH_Fem!AB17+SH_Mas!AB17)/2</f>
        <v>0.52514561462593068</v>
      </c>
      <c r="AC17" s="2"/>
      <c r="AD17" s="2"/>
      <c r="AE17" s="2"/>
      <c r="AF17" s="2"/>
      <c r="AG17" s="2"/>
      <c r="AH17" s="2">
        <f>(SH_Fem!AH17+SH_Mas!AH17)/2</f>
        <v>0.5604417888611759</v>
      </c>
      <c r="AI17" s="2">
        <f>(SH_Fem!AI17+SH_Mas!AI17)/2</f>
        <v>0.530711122607473</v>
      </c>
      <c r="AJ17" s="2">
        <f>(SH_Fem!AJ17+SH_Mas!AJ17)/2</f>
        <v>0.5401073926701534</v>
      </c>
      <c r="AK17" s="2"/>
      <c r="AL17" s="2"/>
      <c r="AM17" s="2"/>
      <c r="AN17" s="2"/>
      <c r="AO17" s="2"/>
      <c r="AP17" s="2"/>
      <c r="AQ17" s="2"/>
      <c r="AR17" s="2"/>
      <c r="AS17" s="2">
        <f>(SH_Fem!AS17+SH_Mas!AS17)/2</f>
        <v>0.58304586762934596</v>
      </c>
      <c r="AT17" s="2">
        <f>(SH_Fem!AT17+SH_Mas!AT17)/2</f>
        <v>0.37711902406936637</v>
      </c>
      <c r="AU17" s="2"/>
      <c r="AV17" s="2">
        <f>(SH_Fem!AV17+SH_Mas!AV17)/2</f>
        <v>0.82601284968174937</v>
      </c>
      <c r="AW17" s="2"/>
      <c r="AX17" s="2"/>
      <c r="AY17" s="2">
        <f>(SH_Fem!AY17+SH_Mas!AY17)/2</f>
        <v>0.51125630303065794</v>
      </c>
      <c r="AZ17" s="2">
        <f>(SH_Fem!AZ17+SH_Mas!AZ17)/2</f>
        <v>0.57590731962362862</v>
      </c>
      <c r="BA17" s="2"/>
      <c r="BB17" s="2">
        <f>(SH_Fem!BB17+SH_Mas!BB17)/2</f>
        <v>0.56800985479046961</v>
      </c>
      <c r="BC17" s="2">
        <f>(SH_Fem!BC17+SH_Mas!BC17)/2</f>
        <v>0.53440825096287026</v>
      </c>
      <c r="BD17" s="2">
        <f>(SH_Fem!BD17+SH_Mas!BD17)/2</f>
        <v>0.58891334741886769</v>
      </c>
      <c r="BE17" s="2"/>
      <c r="BF17" s="2">
        <f>(SH_Fem!BF17+SH_Mas!BF17)/2</f>
        <v>0.43343228939226552</v>
      </c>
      <c r="BG17" s="2"/>
      <c r="BH17" s="2"/>
      <c r="BI17" s="2"/>
      <c r="BJ17" s="2"/>
      <c r="BK17" s="2"/>
      <c r="BL17" s="2"/>
      <c r="BM17" s="2"/>
      <c r="BN17" s="2"/>
    </row>
    <row r="18" spans="1:66" x14ac:dyDescent="0.2">
      <c r="A18" s="13">
        <v>1960</v>
      </c>
      <c r="B18" s="2"/>
      <c r="C18" s="2">
        <f>(SH_Fem!C18+SH_Mas!C18)/2</f>
        <v>0.513891840251538</v>
      </c>
      <c r="D18" s="2">
        <f>(SH_Fem!D18+SH_Mas!D18)/2</f>
        <v>0.55221634056067159</v>
      </c>
      <c r="E18" s="2">
        <f>(SH_Fem!E18+SH_Mas!E18)/2</f>
        <v>0.49494993957292976</v>
      </c>
      <c r="F18" s="2">
        <f>(SH_Fem!F18+SH_Mas!F18)/2</f>
        <v>0.4616114988957809</v>
      </c>
      <c r="G18" s="2">
        <f>(SH_Fem!G18+SH_Mas!G18)/2</f>
        <v>0.54171784560144398</v>
      </c>
      <c r="H18" s="2"/>
      <c r="I18" s="2">
        <f>(SH_Fem!I18+SH_Mas!I18)/2</f>
        <v>0.76215875733567362</v>
      </c>
      <c r="J18" s="2">
        <f>(SH_Fem!J18+SH_Mas!J18)/2</f>
        <v>0.44059728696996514</v>
      </c>
      <c r="K18" s="2"/>
      <c r="L18" s="2">
        <f>(SH_Fem!L18+SH_Mas!L18)/2</f>
        <v>0.52262770553838622</v>
      </c>
      <c r="M18" s="2"/>
      <c r="N18" s="2">
        <f>(SH_Fem!N18+SH_Mas!N18)/2</f>
        <v>0.65804256227754465</v>
      </c>
      <c r="O18" s="2">
        <f>(SH_Fem!O18+SH_Mas!O18)/2</f>
        <v>0.35856612286457479</v>
      </c>
      <c r="P18" s="2">
        <f>(SH_Fem!P18+SH_Mas!P18)/2</f>
        <v>0.41325829622370558</v>
      </c>
      <c r="Q18" s="2">
        <f>(SH_Fem!Q18+SH_Mas!Q18)/2</f>
        <v>0.50747674599160197</v>
      </c>
      <c r="R18" s="2"/>
      <c r="S18" s="2">
        <f>(SH_Fem!S18+SH_Mas!S18)/2</f>
        <v>0.59499999999999997</v>
      </c>
      <c r="T18" s="2">
        <f>(SH_Fem!T18+SH_Mas!T18)/2</f>
        <v>0.65287975685813715</v>
      </c>
      <c r="U18" s="2">
        <f>(SH_Fem!U18+SH_Mas!U18)/2</f>
        <v>0.58336240100468195</v>
      </c>
      <c r="V18" s="2">
        <f>(SH_Fem!V18+SH_Mas!V18)/2</f>
        <v>0.60968806024118283</v>
      </c>
      <c r="W18" s="2">
        <f>(SH_Fem!W18+SH_Mas!W18)/2</f>
        <v>0.49724213770412795</v>
      </c>
      <c r="X18" s="2">
        <f>(SH_Fem!X18+SH_Mas!X18)/2</f>
        <v>0.51570448102773514</v>
      </c>
      <c r="Y18" s="2">
        <f>(SH_Fem!Y18+SH_Mas!Y18)/2</f>
        <v>0.73726349123470114</v>
      </c>
      <c r="Z18" s="2"/>
      <c r="AA18" s="2">
        <f>(SH_Fem!AA18+SH_Mas!AA18)/2</f>
        <v>0.50716443237280751</v>
      </c>
      <c r="AB18" s="2">
        <f>(SH_Fem!AB18+SH_Mas!AB18)/2</f>
        <v>0.43652044303018478</v>
      </c>
      <c r="AC18" s="2"/>
      <c r="AD18" s="2"/>
      <c r="AE18" s="2">
        <f>(SH_Fem!AE18+SH_Mas!AE18)/2</f>
        <v>0.47030877893990702</v>
      </c>
      <c r="AF18" s="2">
        <f>(SH_Fem!AF18+SH_Mas!AF18)/2</f>
        <v>0.41570605795486676</v>
      </c>
      <c r="AG18" s="2">
        <f>(SH_Fem!AG18+SH_Mas!AG18)/2</f>
        <v>0.54367055895783201</v>
      </c>
      <c r="AH18" s="2">
        <f>(SH_Fem!AH18+SH_Mas!AH18)/2</f>
        <v>0.53998317640492566</v>
      </c>
      <c r="AI18" s="2">
        <f>(SH_Fem!AI18+SH_Mas!AI18)/2</f>
        <v>0.56478891786222674</v>
      </c>
      <c r="AJ18" s="2">
        <f>(SH_Fem!AJ18+SH_Mas!AJ18)/2</f>
        <v>0.49814120358255543</v>
      </c>
      <c r="AK18" s="2"/>
      <c r="AL18" s="2"/>
      <c r="AM18" s="2"/>
      <c r="AN18" s="2"/>
      <c r="AO18" s="2"/>
      <c r="AP18" s="2"/>
      <c r="AQ18" s="2"/>
      <c r="AR18" s="2"/>
      <c r="AS18" s="2">
        <f>(SH_Fem!AS18+SH_Mas!AS18)/2</f>
        <v>0.47952019328649914</v>
      </c>
      <c r="AT18" s="2">
        <f>(SH_Fem!AT18+SH_Mas!AT18)/2</f>
        <v>0.41875026656040337</v>
      </c>
      <c r="AU18" s="2"/>
      <c r="AV18" s="2"/>
      <c r="AW18" s="2"/>
      <c r="AX18" s="2"/>
      <c r="AY18" s="2"/>
      <c r="AZ18" s="2">
        <f>(SH_Fem!AZ18+SH_Mas!AZ18)/2</f>
        <v>0.58969813197408993</v>
      </c>
      <c r="BA18" s="2">
        <f>(SH_Fem!BA18+SH_Mas!BA18)/2</f>
        <v>0.75199078297534327</v>
      </c>
      <c r="BB18" s="2">
        <f>(SH_Fem!BB18+SH_Mas!BB18)/2</f>
        <v>0.54261055596978702</v>
      </c>
      <c r="BC18" s="2">
        <f>(SH_Fem!BC18+SH_Mas!BC18)/2</f>
        <v>0.54361719642569883</v>
      </c>
      <c r="BD18" s="2">
        <f>(SH_Fem!BD18+SH_Mas!BD18)/2</f>
        <v>0.59954174784235281</v>
      </c>
      <c r="BE18" s="2"/>
      <c r="BF18" s="2">
        <f>(SH_Fem!BF18+SH_Mas!BF18)/2</f>
        <v>0.43818984987909548</v>
      </c>
      <c r="BG18" s="2"/>
      <c r="BH18" s="2"/>
      <c r="BI18" s="2"/>
      <c r="BJ18" s="2"/>
      <c r="BK18" s="2"/>
      <c r="BL18" s="2"/>
      <c r="BM18" s="2"/>
      <c r="BN18" s="2"/>
    </row>
    <row r="19" spans="1:66" x14ac:dyDescent="0.2">
      <c r="A19" s="13">
        <v>1970</v>
      </c>
      <c r="B19" s="2">
        <f>(SH_Fem!B19+SH_Mas!B19)/2</f>
        <v>0.47005138493302301</v>
      </c>
      <c r="C19" s="2">
        <f>(SH_Fem!C19+SH_Mas!C19)/2</f>
        <v>0.59080688536624248</v>
      </c>
      <c r="D19" s="2">
        <f>(SH_Fem!D19+SH_Mas!D19)/2</f>
        <v>0.60383380077005233</v>
      </c>
      <c r="E19" s="2">
        <f>(SH_Fem!E19+SH_Mas!E19)/2</f>
        <v>0.41843410057087038</v>
      </c>
      <c r="F19" s="2">
        <f>(SH_Fem!F19+SH_Mas!F19)/2</f>
        <v>0.45155861741829811</v>
      </c>
      <c r="G19" s="2">
        <f>(SH_Fem!G19+SH_Mas!G19)/2</f>
        <v>0.56539982856486692</v>
      </c>
      <c r="H19" s="2"/>
      <c r="I19" s="2">
        <f>(SH_Fem!I19+SH_Mas!I19)/2</f>
        <v>0.86384502054751944</v>
      </c>
      <c r="J19" s="2">
        <f>(SH_Fem!J19+SH_Mas!J19)/2</f>
        <v>0.40575861076166952</v>
      </c>
      <c r="K19" s="2"/>
      <c r="L19" s="2">
        <f>(SH_Fem!L19+SH_Mas!L19)/2</f>
        <v>0.41019147030378983</v>
      </c>
      <c r="M19" s="2"/>
      <c r="N19" s="2">
        <f>(SH_Fem!N19+SH_Mas!N19)/2</f>
        <v>0.74623700694162287</v>
      </c>
      <c r="O19" s="2">
        <f>(SH_Fem!O19+SH_Mas!O19)/2</f>
        <v>0.41593468715344201</v>
      </c>
      <c r="P19" s="2">
        <f>(SH_Fem!P19+SH_Mas!P19)/2</f>
        <v>0.3946485802828118</v>
      </c>
      <c r="Q19" s="2">
        <f>(SH_Fem!Q19+SH_Mas!Q19)/2</f>
        <v>0.53842303544030479</v>
      </c>
      <c r="R19" s="2"/>
      <c r="S19" s="2">
        <f>(SH_Fem!S19+SH_Mas!S19)/2</f>
        <v>0.65049999999999997</v>
      </c>
      <c r="T19" s="2">
        <f>(SH_Fem!T19+SH_Mas!T19)/2</f>
        <v>0.6661593120758571</v>
      </c>
      <c r="U19" s="2">
        <f>(SH_Fem!U19+SH_Mas!U19)/2</f>
        <v>0.577128838535101</v>
      </c>
      <c r="V19" s="2">
        <f>(SH_Fem!V19+SH_Mas!V19)/2</f>
        <v>0.44834127884575115</v>
      </c>
      <c r="W19" s="2">
        <f>(SH_Fem!W19+SH_Mas!W19)/2</f>
        <v>0.44069888121993678</v>
      </c>
      <c r="X19" s="2">
        <f>(SH_Fem!X19+SH_Mas!X19)/2</f>
        <v>0.56415840762675784</v>
      </c>
      <c r="Y19" s="2">
        <f>(SH_Fem!Y19+SH_Mas!Y19)/2</f>
        <v>0.67900174789684553</v>
      </c>
      <c r="Z19" s="2"/>
      <c r="AA19" s="2">
        <f>(SH_Fem!AA19+SH_Mas!AA19)/2</f>
        <v>0.56747207301762403</v>
      </c>
      <c r="AB19" s="2">
        <f>(SH_Fem!AB19+SH_Mas!AB19)/2</f>
        <v>0.40550943770276915</v>
      </c>
      <c r="AC19" s="2">
        <f>(SH_Fem!AC19+SH_Mas!AC19)/2</f>
        <v>0.49995806618483574</v>
      </c>
      <c r="AD19" s="2"/>
      <c r="AE19" s="2">
        <f>(SH_Fem!AE19+SH_Mas!AE19)/2</f>
        <v>0.44827689363904916</v>
      </c>
      <c r="AF19" s="2">
        <f>(SH_Fem!AF19+SH_Mas!AF19)/2</f>
        <v>0.42452938092199505</v>
      </c>
      <c r="AG19" s="2"/>
      <c r="AH19" s="2">
        <f>(SH_Fem!AH19+SH_Mas!AH19)/2</f>
        <v>0.59321134620090932</v>
      </c>
      <c r="AI19" s="2">
        <f>(SH_Fem!AI19+SH_Mas!AI19)/2</f>
        <v>0.554524759565581</v>
      </c>
      <c r="AJ19" s="2">
        <f>(SH_Fem!AJ19+SH_Mas!AJ19)/2</f>
        <v>0.6024640071304479</v>
      </c>
      <c r="AK19" s="2"/>
      <c r="AL19" s="2"/>
      <c r="AM19" s="2"/>
      <c r="AN19" s="2"/>
      <c r="AO19" s="2"/>
      <c r="AP19" s="2"/>
      <c r="AQ19" s="2"/>
      <c r="AR19" s="2"/>
      <c r="AS19" s="2">
        <f>(SH_Fem!AS19+SH_Mas!AS19)/2</f>
        <v>0.63043340332510289</v>
      </c>
      <c r="AT19" s="2">
        <f>(SH_Fem!AT19+SH_Mas!AT19)/2</f>
        <v>0.490885380250146</v>
      </c>
      <c r="AU19" s="2"/>
      <c r="AV19" s="2">
        <f>(SH_Fem!AV19+SH_Mas!AV19)/2</f>
        <v>0.78569676006528444</v>
      </c>
      <c r="AW19" s="2">
        <f>(SH_Fem!AW19+SH_Mas!AW19)/2</f>
        <v>0.76075946415442375</v>
      </c>
      <c r="AX19" s="2"/>
      <c r="AY19" s="2"/>
      <c r="AZ19" s="2">
        <f>(SH_Fem!AZ19+SH_Mas!AZ19)/2</f>
        <v>0.63750794037337255</v>
      </c>
      <c r="BA19" s="2">
        <f>(SH_Fem!BA19+SH_Mas!BA19)/2</f>
        <v>0.75068901892900408</v>
      </c>
      <c r="BB19" s="2">
        <f>(SH_Fem!BB19+SH_Mas!BB19)/2</f>
        <v>0.6174060987925154</v>
      </c>
      <c r="BC19" s="2">
        <f>(SH_Fem!BC19+SH_Mas!BC19)/2</f>
        <v>0.6491536750159429</v>
      </c>
      <c r="BD19" s="2">
        <f>(SH_Fem!BD19+SH_Mas!BD19)/2</f>
        <v>0.62258688994611067</v>
      </c>
      <c r="BE19" s="2"/>
      <c r="BF19" s="2">
        <f>(SH_Fem!BF19+SH_Mas!BF19)/2</f>
        <v>0.4778873501729668</v>
      </c>
      <c r="BG19" s="2"/>
      <c r="BH19" s="2"/>
      <c r="BI19" s="2"/>
      <c r="BJ19" s="2"/>
      <c r="BK19" s="2"/>
      <c r="BL19" s="2"/>
      <c r="BM19" s="2"/>
      <c r="BN19" s="2"/>
    </row>
    <row r="20" spans="1:66" x14ac:dyDescent="0.2">
      <c r="A20" s="13">
        <v>1980</v>
      </c>
      <c r="B20" s="2">
        <f>(SH_Fem!B20+SH_Mas!B20)/2</f>
        <v>0.4352753685058609</v>
      </c>
      <c r="C20" s="2">
        <f>(SH_Fem!C20+SH_Mas!C20)/2</f>
        <v>0.59561489710718352</v>
      </c>
      <c r="D20" s="2">
        <f>(SH_Fem!D20+SH_Mas!D20)/2</f>
        <v>0.60389689278389569</v>
      </c>
      <c r="E20" s="2">
        <f>(SH_Fem!E20+SH_Mas!E20)/2</f>
        <v>0.42413090866112169</v>
      </c>
      <c r="F20" s="2">
        <f>(SH_Fem!F20+SH_Mas!F20)/2</f>
        <v>0.60821638026214497</v>
      </c>
      <c r="G20" s="2">
        <f>(SH_Fem!G20+SH_Mas!G20)/2</f>
        <v>0.66553602862000449</v>
      </c>
      <c r="H20" s="2"/>
      <c r="I20" s="2">
        <f>(SH_Fem!I20+SH_Mas!I20)/2</f>
        <v>0.73504575029660113</v>
      </c>
      <c r="J20" s="2">
        <f>(SH_Fem!J20+SH_Mas!J20)/2</f>
        <v>0.50585136912334805</v>
      </c>
      <c r="K20" s="2">
        <f>(SH_Fem!K20+SH_Mas!K20)/2</f>
        <v>0.76866578175843125</v>
      </c>
      <c r="L20" s="2">
        <f>(SH_Fem!L20+SH_Mas!L20)/2</f>
        <v>0.45241138330399688</v>
      </c>
      <c r="M20" s="2">
        <f>(SH_Fem!M20+SH_Mas!M20)/2</f>
        <v>0.59035954088999854</v>
      </c>
      <c r="N20" s="2">
        <f>(SH_Fem!N20+SH_Mas!N20)/2</f>
        <v>0.80158262020320104</v>
      </c>
      <c r="O20" s="2">
        <f>(SH_Fem!O20+SH_Mas!O20)/2</f>
        <v>0.36269065928005007</v>
      </c>
      <c r="P20" s="2">
        <f>(SH_Fem!P20+SH_Mas!P20)/2</f>
        <v>0.44182685806914646</v>
      </c>
      <c r="Q20" s="2">
        <f>(SH_Fem!Q20+SH_Mas!Q20)/2</f>
        <v>0.48631897347048297</v>
      </c>
      <c r="R20" s="2">
        <f>(SH_Fem!R20+SH_Mas!R20)/2</f>
        <v>0.41941070249971324</v>
      </c>
      <c r="S20" s="2">
        <f>(SH_Fem!S20+SH_Mas!S20)/2</f>
        <v>0.6725000000000001</v>
      </c>
      <c r="T20" s="2">
        <f>(SH_Fem!T20+SH_Mas!T20)/2</f>
        <v>0.62457515634232508</v>
      </c>
      <c r="U20" s="2">
        <f>(SH_Fem!U20+SH_Mas!U20)/2</f>
        <v>0.54574873428449844</v>
      </c>
      <c r="V20" s="2">
        <f>(SH_Fem!V20+SH_Mas!V20)/2</f>
        <v>0.51556232936778579</v>
      </c>
      <c r="W20" s="2">
        <f>(SH_Fem!W20+SH_Mas!W20)/2</f>
        <v>0.46873995985170713</v>
      </c>
      <c r="X20" s="2">
        <f>(SH_Fem!X20+SH_Mas!X20)/2</f>
        <v>0.59703889951207545</v>
      </c>
      <c r="Y20" s="2">
        <f>(SH_Fem!Y20+SH_Mas!Y20)/2</f>
        <v>0.68602747658627572</v>
      </c>
      <c r="Z20" s="2">
        <f>(SH_Fem!Z20+SH_Mas!Z20)/2</f>
        <v>0.54818343126046631</v>
      </c>
      <c r="AA20" s="2">
        <f>(SH_Fem!AA20+SH_Mas!AA20)/2</f>
        <v>0.56629439869641174</v>
      </c>
      <c r="AB20" s="2">
        <f>(SH_Fem!AB20+SH_Mas!AB20)/2</f>
        <v>0.45876190482069218</v>
      </c>
      <c r="AC20" s="2"/>
      <c r="AD20" s="2">
        <f>(SH_Fem!AD20+SH_Mas!AD20)/2</f>
        <v>0.53490067891485993</v>
      </c>
      <c r="AE20" s="2">
        <f>(SH_Fem!AE20+SH_Mas!AE20)/2</f>
        <v>0.54423624553213568</v>
      </c>
      <c r="AF20" s="2"/>
      <c r="AG20" s="2">
        <f>(SH_Fem!AG20+SH_Mas!AG20)/2</f>
        <v>0.65431098559965173</v>
      </c>
      <c r="AH20" s="2">
        <f>(SH_Fem!AH20+SH_Mas!AH20)/2</f>
        <v>0.60547907548007196</v>
      </c>
      <c r="AI20" s="2">
        <f>(SH_Fem!AI20+SH_Mas!AI20)/2</f>
        <v>0.74623870661553071</v>
      </c>
      <c r="AJ20" s="2">
        <f>(SH_Fem!AJ20+SH_Mas!AJ20)/2</f>
        <v>0.62872774051803448</v>
      </c>
      <c r="AK20" s="2"/>
      <c r="AL20" s="2"/>
      <c r="AM20" s="2"/>
      <c r="AN20" s="2"/>
      <c r="AO20" s="2"/>
      <c r="AP20" s="2"/>
      <c r="AQ20" s="2"/>
      <c r="AR20" s="2"/>
      <c r="AS20" s="2">
        <f>(SH_Fem!AS20+SH_Mas!AS20)/2</f>
        <v>0.63484741186472637</v>
      </c>
      <c r="AT20" s="2">
        <f>(SH_Fem!AT20+SH_Mas!AT20)/2</f>
        <v>0.45191103658532072</v>
      </c>
      <c r="AU20" s="2"/>
      <c r="AV20" s="2">
        <f>(SH_Fem!AV20+SH_Mas!AV20)/2</f>
        <v>0.79608083572030308</v>
      </c>
      <c r="AW20" s="2">
        <f>(SH_Fem!AW20+SH_Mas!AW20)/2</f>
        <v>0.74184163263770264</v>
      </c>
      <c r="AX20" s="2"/>
      <c r="AY20" s="2">
        <f>(SH_Fem!AY20+SH_Mas!AY20)/2</f>
        <v>0.54555543554348751</v>
      </c>
      <c r="AZ20" s="2">
        <f>(SH_Fem!AZ20+SH_Mas!AZ20)/2</f>
        <v>0.73109932370834152</v>
      </c>
      <c r="BA20" s="2">
        <f>(SH_Fem!BA20+SH_Mas!BA20)/2</f>
        <v>0.7491417524223678</v>
      </c>
      <c r="BB20" s="2">
        <f>(SH_Fem!BB20+SH_Mas!BB20)/2</f>
        <v>0.62045184628749384</v>
      </c>
      <c r="BC20" s="2">
        <f>(SH_Fem!BC20+SH_Mas!BC20)/2</f>
        <v>0.5902647458887248</v>
      </c>
      <c r="BD20" s="2">
        <f>(SH_Fem!BD20+SH_Mas!BD20)/2</f>
        <v>0.67163608319162948</v>
      </c>
      <c r="BE20" s="2">
        <f>(SH_Fem!BE20+SH_Mas!BE20)/2</f>
        <v>0.44308555124430815</v>
      </c>
      <c r="BF20" s="2">
        <f>(SH_Fem!BF20+SH_Mas!BF20)/2</f>
        <v>0.45240231223431737</v>
      </c>
      <c r="BG20" s="2"/>
      <c r="BH20" s="2"/>
      <c r="BI20" s="2"/>
      <c r="BJ20" s="2"/>
      <c r="BK20" s="2"/>
      <c r="BL20" s="2"/>
      <c r="BM20" s="2"/>
      <c r="BN2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50F88-114F-8246-ABA9-9057F59A8076}">
  <dimension ref="A1:BN20"/>
  <sheetViews>
    <sheetView workbookViewId="0">
      <pane xSplit="1" topLeftCell="BB1" activePane="topRight" state="frozen"/>
      <selection pane="topRight" activeCell="BE4" sqref="BE4"/>
    </sheetView>
  </sheetViews>
  <sheetFormatPr baseColWidth="10" defaultRowHeight="15" x14ac:dyDescent="0.2"/>
  <sheetData>
    <row r="1" spans="1:66" x14ac:dyDescent="0.2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12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s="2" t="s">
        <v>65</v>
      </c>
      <c r="BD1" t="s">
        <v>54</v>
      </c>
      <c r="BE1" t="s">
        <v>55</v>
      </c>
      <c r="BF1" t="s">
        <v>56</v>
      </c>
      <c r="BG1" s="2" t="s">
        <v>57</v>
      </c>
      <c r="BH1" s="2" t="s">
        <v>58</v>
      </c>
      <c r="BI1" s="2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</row>
    <row r="2" spans="1:66" x14ac:dyDescent="0.2">
      <c r="A2" s="1">
        <v>1800</v>
      </c>
      <c r="S2">
        <v>0.376</v>
      </c>
      <c r="BD2">
        <f>0.046*1.5</f>
        <v>6.9000000000000006E-2</v>
      </c>
    </row>
    <row r="3" spans="1:66" x14ac:dyDescent="0.2">
      <c r="A3" s="1">
        <v>1810</v>
      </c>
      <c r="S3" s="2">
        <v>0.37</v>
      </c>
      <c r="BD3" s="2">
        <f>0.094*1.5</f>
        <v>0.14100000000000001</v>
      </c>
    </row>
    <row r="4" spans="1:66" x14ac:dyDescent="0.2">
      <c r="A4" s="1">
        <v>1820</v>
      </c>
      <c r="S4">
        <v>0.372</v>
      </c>
      <c r="BD4">
        <f>0.073*1.5</f>
        <v>0.10949999999999999</v>
      </c>
    </row>
    <row r="5" spans="1:66" x14ac:dyDescent="0.2">
      <c r="A5" s="1">
        <v>1830</v>
      </c>
      <c r="S5">
        <v>0.377</v>
      </c>
      <c r="BD5">
        <f>0.074*1.5</f>
        <v>0.11099999999999999</v>
      </c>
    </row>
    <row r="6" spans="1:66" x14ac:dyDescent="0.2">
      <c r="A6" s="1">
        <v>1840</v>
      </c>
      <c r="S6">
        <v>0.38</v>
      </c>
      <c r="T6">
        <f>Female!T6/(Pop_fem!T6*10^6)</f>
        <v>0.22922297156509186</v>
      </c>
      <c r="AH6">
        <f>Female!AH6/(Pop_fem!AH6*10^6)</f>
        <v>0.20526871253911211</v>
      </c>
      <c r="BD6">
        <f>0.096*1.5</f>
        <v>0.14400000000000002</v>
      </c>
    </row>
    <row r="7" spans="1:66" x14ac:dyDescent="0.2">
      <c r="A7" s="1">
        <v>1850</v>
      </c>
      <c r="N7">
        <f>Female!N7/(Pop_fem!N7*10^6)*0.5</f>
        <v>0.31325277789086142</v>
      </c>
      <c r="S7">
        <v>0.39100000000000001</v>
      </c>
      <c r="T7">
        <f>Female!T7/(Pop_fem!T7*10^6)</f>
        <v>0.33387075338264888</v>
      </c>
      <c r="AH7">
        <f>Female!AH7/(Pop_fem!AH7*10^6)</f>
        <v>0.16096501234171023</v>
      </c>
      <c r="BD7">
        <f>0.108*1.5</f>
        <v>0.16200000000000001</v>
      </c>
    </row>
    <row r="8" spans="1:66" x14ac:dyDescent="0.2">
      <c r="A8" s="1">
        <v>1860</v>
      </c>
      <c r="N8">
        <f>Female!N8/(Pop_fem!N8*10^6)*0.5</f>
        <v>0.33582460147637827</v>
      </c>
      <c r="Q8">
        <f>Female!Q8/(Pop_fem!Q8*10^6)</f>
        <v>6.261136166922926E-2</v>
      </c>
      <c r="S8">
        <v>0.41499999999999998</v>
      </c>
      <c r="T8">
        <f>Female!T8/(Pop_fem!T8*10^6)</f>
        <v>0.35874980377656579</v>
      </c>
      <c r="AZ8">
        <f>Female!AZ8/(Pop_fem!AZ8*10^6)</f>
        <v>0.19409718561267494</v>
      </c>
      <c r="BD8" s="2">
        <v>0.157</v>
      </c>
    </row>
    <row r="9" spans="1:66" x14ac:dyDescent="0.2">
      <c r="A9" s="1">
        <v>1870</v>
      </c>
      <c r="F9">
        <f>Female!F9/(Pop_fem!F9*10^6)</f>
        <v>0.2366204177089028</v>
      </c>
      <c r="N9">
        <f>Female!N9/(Pop_fem!N9*10^6)*0.5</f>
        <v>0.3597901671582372</v>
      </c>
      <c r="Q9">
        <f>Female!Q9/(Pop_fem!Q9*10^6)</f>
        <v>0.26415000810029354</v>
      </c>
      <c r="S9">
        <v>0.43</v>
      </c>
      <c r="T9">
        <f>Female!T9/(Pop_fem!T9*10^6)</f>
        <v>0.37810829324507111</v>
      </c>
      <c r="X9">
        <f>Female!X9/(Pop_fem!X9*10^6)*0.7</f>
        <v>0.36830970274870567</v>
      </c>
      <c r="AI9">
        <f>Female!AI9/(Pop_fem!AI9*10^6)</f>
        <v>0.39597661012990049</v>
      </c>
      <c r="AZ9">
        <f>Female!AZ9/(Pop_fem!AZ9*10^6)</f>
        <v>0.28023026067939577</v>
      </c>
      <c r="BD9">
        <f>0.148*1.5</f>
        <v>0.22199999999999998</v>
      </c>
    </row>
    <row r="10" spans="1:66" x14ac:dyDescent="0.2">
      <c r="A10" s="1">
        <v>1880</v>
      </c>
      <c r="M10">
        <f>Female!M10/(Pop_fem!M10*10^6)</f>
        <v>0.28255027810229882</v>
      </c>
      <c r="N10">
        <f>Female!N10/(Pop_fem!N10*10^6)*0.5</f>
        <v>0.41041387503468385</v>
      </c>
      <c r="Q10">
        <f>Female!Q10/(Pop_fem!Q10*10^6)</f>
        <v>0.24742573171843094</v>
      </c>
      <c r="S10">
        <v>0.45</v>
      </c>
      <c r="T10">
        <f>Female!T10/(Pop_fem!T10*10^6)</f>
        <v>0.36914130869230422</v>
      </c>
      <c r="X10">
        <f>Female!X10/(Pop_fem!X10*10^6)*0.6</f>
        <v>0.39152852102021823</v>
      </c>
      <c r="AH10">
        <f>Female!AH10/(Pop_fem!AH10*10^6)</f>
        <v>0.15139067661095482</v>
      </c>
      <c r="AZ10">
        <f>Female!AZ10/(Pop_fem!AZ10*10^6)</f>
        <v>0.29465035471563417</v>
      </c>
      <c r="BD10">
        <f>0.152*1.5</f>
        <v>0.22799999999999998</v>
      </c>
    </row>
    <row r="11" spans="1:66" x14ac:dyDescent="0.2">
      <c r="A11" s="1">
        <v>1890</v>
      </c>
      <c r="C11">
        <f>Female!C11/(Pop_fem!C11*10^6)*0.4</f>
        <v>0.33483560925458655</v>
      </c>
      <c r="G11">
        <f>Female!G11/(Pop_fem!G11*10^6)</f>
        <v>0.12890899520674257</v>
      </c>
      <c r="M11">
        <f>Female!M11/(Pop_fem!M11*10^6)</f>
        <v>0.31536877064719199</v>
      </c>
      <c r="N11">
        <f>Female!N11/(Pop_fem!N11*10^6)*0.5</f>
        <v>0.46080368085464501</v>
      </c>
      <c r="S11">
        <v>0.45100000000000001</v>
      </c>
      <c r="T11">
        <f>Female!T11/(Pop_fem!T11*10^6)</f>
        <v>0.38345162341516892</v>
      </c>
      <c r="AH11">
        <f>Female!AH11/(Pop_fem!AH11*10^6)</f>
        <v>0.17586963886769119</v>
      </c>
      <c r="AI11">
        <f>Female!AI11/(Pop_fem!AI11*10^6)</f>
        <v>0.29188733015803731</v>
      </c>
      <c r="AJ11">
        <f>Female!AJ11/(Pop_fem!AJ11*10^6)</f>
        <v>0.23037134108028384</v>
      </c>
      <c r="AV11">
        <f>Female!AV11/(Pop_fem!AV11*10^6)</f>
        <v>0.2161219540799269</v>
      </c>
      <c r="AZ11">
        <f>Female!AZ11/(Pop_fem!AZ11*10^6)</f>
        <v>0.2918250017225068</v>
      </c>
      <c r="BD11">
        <f>0.17*1.5</f>
        <v>0.255</v>
      </c>
    </row>
    <row r="12" spans="1:66" x14ac:dyDescent="0.2">
      <c r="A12" s="1">
        <v>1900</v>
      </c>
      <c r="D12">
        <f>Female!D12/(Pop_fem!D12*10^6)</f>
        <v>0.29190212986464664</v>
      </c>
      <c r="F12">
        <f>Female!F12/(Pop_fem!F12*10^6)</f>
        <v>0.19935275156761853</v>
      </c>
      <c r="G12">
        <f>Female!G12/(Pop_fem!G12*10^6)</f>
        <v>0.1262059185951597</v>
      </c>
      <c r="M12">
        <f>Female!M12/(Pop_fem!M12*10^6)</f>
        <v>0.44614138935188874</v>
      </c>
      <c r="N12">
        <f>Female!N12/(Pop_fem!N12*10^6)</f>
        <v>0.30766483452530297</v>
      </c>
      <c r="P12">
        <f>Female!P12/(Pop_fem!P12*10^6)</f>
        <v>5.1901348771212212E-2</v>
      </c>
      <c r="Q12">
        <f>Female!Q12/(Pop_fem!Q12*10^6)</f>
        <v>0.22156454226168806</v>
      </c>
      <c r="S12">
        <v>0.46500000000000002</v>
      </c>
      <c r="T12">
        <f>Female!T12/(Pop_fem!T12*10^6)</f>
        <v>0.36642502398151161</v>
      </c>
      <c r="U12">
        <f>Female!U12/(Pop_fem!U12*10^6)</f>
        <v>0.26970976140851111</v>
      </c>
      <c r="V12">
        <f>Female!V12/(Pop_fem!V12*10^6)</f>
        <v>0.4958555119709297</v>
      </c>
      <c r="X12">
        <f>Female!X12/(Pop_fem!X12*10^6)*0.7</f>
        <v>0.32794654357225289</v>
      </c>
      <c r="AE12">
        <f>Female!AE12/(Pop_fem!AE12*10^6)*0.3</f>
        <v>0.34422921350361918</v>
      </c>
      <c r="AH12">
        <f>Female!AH12/(Pop_fem!AH12*10^6)</f>
        <v>0.20794977214353719</v>
      </c>
      <c r="AI12">
        <f>Female!AI12/(Pop_fem!AI12*10^6)</f>
        <v>0.31954873039290477</v>
      </c>
      <c r="AJ12">
        <f>Female!AJ12/(Pop_fem!AJ12*10^6)</f>
        <v>0.2376116751024924</v>
      </c>
      <c r="AZ12">
        <f>Female!AZ12/(Pop_fem!AZ12*10^6)</f>
        <v>0.36736579437116651</v>
      </c>
      <c r="BD12">
        <f>0.18*1.2</f>
        <v>0.216</v>
      </c>
    </row>
    <row r="13" spans="1:66" x14ac:dyDescent="0.2">
      <c r="A13" s="1">
        <v>1910</v>
      </c>
      <c r="C13">
        <f>Female!C13/(Pop_fem!C13*10^6)</f>
        <v>0.26584068942634226</v>
      </c>
      <c r="D13">
        <f>Female!D13/(Pop_fem!D13*10^6)</f>
        <v>0.26665608344302622</v>
      </c>
      <c r="G13">
        <f>Female!G13/(Pop_fem!G13*10^6)</f>
        <v>0.15113161666857525</v>
      </c>
      <c r="N13">
        <f>Female!N13/(Pop_fem!N13*10^6)</f>
        <v>0.31080863496841737</v>
      </c>
      <c r="P13">
        <f>Female!P13/(Pop_fem!P13*10^6)</f>
        <v>0.49368311032944256</v>
      </c>
      <c r="Q13">
        <f>Female!Q13/(Pop_fem!Q13*10^6)</f>
        <v>0.15193872985090656</v>
      </c>
      <c r="S13">
        <v>0.46300000000000002</v>
      </c>
      <c r="T13">
        <f>Female!T13/(Pop_fem!T13*10^6)</f>
        <v>0.39043522196497138</v>
      </c>
      <c r="V13">
        <f>Female!V13/(Pop_fem!V13*10^6)</f>
        <v>0.52398384654973051</v>
      </c>
      <c r="X13">
        <f>Female!X13/(Pop_fem!X13*10^6)*0.7</f>
        <v>0.29735306722352428</v>
      </c>
      <c r="AE13">
        <f>Female!AE13/(Pop_fem!AE13*10^6)</f>
        <v>0.24072708220712613</v>
      </c>
      <c r="AI13">
        <f>Female!AI13/(Pop_fem!AI13*10^6)</f>
        <v>0.30652605921866605</v>
      </c>
      <c r="AJ13">
        <f>Female!AJ13/(Pop_fem!AJ13*10^6)</f>
        <v>0.25141645879129138</v>
      </c>
      <c r="AZ13">
        <f>Female!AZ13/(Pop_fem!AZ13*10^6)</f>
        <v>0.33306330315529981</v>
      </c>
      <c r="BD13">
        <v>0.23</v>
      </c>
      <c r="BF13">
        <f>Female!BF13/(Pop_fem!BF13*10^6)*0.4</f>
        <v>0.39469919338141413</v>
      </c>
    </row>
    <row r="14" spans="1:66" x14ac:dyDescent="0.2">
      <c r="A14" s="1">
        <v>1920</v>
      </c>
      <c r="D14">
        <f>Female!D14/(Pop_fem!D14*10^6)</f>
        <v>0.25855595144600052</v>
      </c>
      <c r="F14">
        <f>Female!F14/(Pop_fem!F14*10^6)</f>
        <v>0.15054510187720141</v>
      </c>
      <c r="G14">
        <f>Female!G14/(Pop_fem!G14*10^6)</f>
        <v>0.16573464739256252</v>
      </c>
      <c r="M14">
        <f>Female!M14/(Pop_fem!M14*10^6)</f>
        <v>0.55639609764973597</v>
      </c>
      <c r="N14">
        <f>Female!N14/(Pop_fem!N14*10^6)</f>
        <v>0.30683520417656363</v>
      </c>
      <c r="P14">
        <f>Female!P14/(Pop_fem!P14*10^6)</f>
        <v>0.19048776463106709</v>
      </c>
      <c r="Q14">
        <f>Female!Q14/(Pop_fem!Q14*10^6)</f>
        <v>0.1557768638768384</v>
      </c>
      <c r="S14">
        <v>0.42</v>
      </c>
      <c r="T14">
        <f>Female!T14/(Pop_fem!T14*10^6)</f>
        <v>0.38813856287118836</v>
      </c>
      <c r="V14">
        <f>Female!V14/(Pop_fem!V14*10^6)</f>
        <v>0.47365809379727686</v>
      </c>
      <c r="X14">
        <f>Female!X14/(Pop_fem!X14*10^6)*0.7</f>
        <v>0.2881430554999731</v>
      </c>
      <c r="Y14">
        <f>Female!Y14/(Pop_fem!Y14*10^6)</f>
        <v>0.5725700991631788</v>
      </c>
      <c r="AE14">
        <f>Female!AE14/(Pop_fem!AE14*10^6)</f>
        <v>0.17528715427905536</v>
      </c>
      <c r="AH14">
        <f>Female!AH14/(Pop_fem!AH14*10^6)</f>
        <v>0.21874875989928197</v>
      </c>
      <c r="AI14">
        <f>Female!AI14/(Pop_fem!AI14*10^6)</f>
        <v>0.30537824283115739</v>
      </c>
      <c r="AJ14">
        <f>Female!AJ14/(Pop_fem!AJ14*10^6)</f>
        <v>0.26998358926639549</v>
      </c>
      <c r="AV14">
        <f>Female!AV14/(Pop_fem!AV14*10^6)*0.6</f>
        <v>0.76356052868664948</v>
      </c>
      <c r="AZ14">
        <f>Female!AZ14/(Pop_fem!AZ14*10^6)</f>
        <v>0.38325119087116283</v>
      </c>
      <c r="BD14">
        <v>0.24</v>
      </c>
      <c r="BF14">
        <f>Female!BF14/(Pop_fem!BF14*10^6)*0.5</f>
        <v>0.38410669910850981</v>
      </c>
    </row>
    <row r="15" spans="1:66" x14ac:dyDescent="0.2">
      <c r="A15" s="1">
        <v>1930</v>
      </c>
      <c r="D15">
        <f>Female!D15/(Pop_fem!D15*10^6)</f>
        <v>0.29621156211010585</v>
      </c>
      <c r="G15">
        <f>Female!G15/(Pop_fem!G15*10^6)</f>
        <v>0.19460893659350978</v>
      </c>
      <c r="J15">
        <f>Female!J15/(Pop_fem!J15*10^6)</f>
        <v>0.23390819047946826</v>
      </c>
      <c r="L15">
        <f>Female!L15/(Pop_fem!L15*10^6)</f>
        <v>0.23354363615714643</v>
      </c>
      <c r="M15">
        <f>Female!M15/(Pop_fem!M15*10^6)</f>
        <v>0.5145808615349049</v>
      </c>
      <c r="N15">
        <f>Female!N15/(Pop_fem!N15*10^6)</f>
        <v>0.34724301596397422</v>
      </c>
      <c r="P15">
        <f>Female!P15/(Pop_fem!P15*10^6)</f>
        <v>0.17890328718188037</v>
      </c>
      <c r="S15">
        <v>0.4</v>
      </c>
      <c r="T15">
        <f>Female!T15/(Pop_fem!T15*10^6)</f>
        <v>0.38638914501764499</v>
      </c>
      <c r="V15">
        <f>Female!V15/(Pop_fem!V15*10^6)</f>
        <v>0.44842677553538113</v>
      </c>
      <c r="X15">
        <f>Female!X15/(Pop_fem!X15*10^6)</f>
        <v>0.28177598167371648</v>
      </c>
      <c r="Y15">
        <f>Female!Y15/(Pop_fem!Y15*10^6)</f>
        <v>0.52336915302845133</v>
      </c>
      <c r="AE15">
        <f>Female!AE15/(Pop_fem!AE15*10^6)</f>
        <v>0.14620722118179572</v>
      </c>
      <c r="AH15">
        <f>Female!AH15/(Pop_fem!AH15*10^6)</f>
        <v>0.24945373506269958</v>
      </c>
      <c r="AI15">
        <f>Female!AI15/(Pop_fem!AI15*10^6)</f>
        <v>0.30152199478340924</v>
      </c>
      <c r="AJ15">
        <f>Female!AJ15/(Pop_fem!AJ15*10^6)</f>
        <v>0.28454350040530402</v>
      </c>
      <c r="AS15">
        <f>Female!AS15/(Pop_fem!AS15*10^6)*0.4</f>
        <v>0.35529344143545116</v>
      </c>
      <c r="AZ15">
        <f>Female!AZ15/(Pop_fem!AZ15*10^6)</f>
        <v>0.40445408805099131</v>
      </c>
      <c r="BA15">
        <f>Female!BA15/(Pop_fem!BA15*10^6)*0.5</f>
        <v>0.66903506321180151</v>
      </c>
      <c r="BB15">
        <f>Female!BB15/(Pop_fem!BB15*10^6)*0.5</f>
        <v>0.34724287447958413</v>
      </c>
      <c r="BC15">
        <f>Female!BC15/(Pop_fem!BC15*10^6)</f>
        <v>0.22851407730852655</v>
      </c>
      <c r="BD15">
        <f>0.22*1.2</f>
        <v>0.26400000000000001</v>
      </c>
    </row>
    <row r="16" spans="1:66" x14ac:dyDescent="0.2">
      <c r="A16" s="1">
        <v>1940</v>
      </c>
      <c r="C16">
        <f>Female!C16/(Pop_fem!C16*10^6)</f>
        <v>0.24719718419640932</v>
      </c>
      <c r="D16">
        <f>Female!D16/(Pop_fem!D16*10^6)</f>
        <v>0.31114038189609072</v>
      </c>
      <c r="F16">
        <f>Female!F16/(Pop_fem!F16*10^6)</f>
        <v>0.17118490221046789</v>
      </c>
      <c r="G16">
        <f>Female!G16/(Pop_fem!G16*10^6)</f>
        <v>0.2114411581733967</v>
      </c>
      <c r="J16">
        <f>Female!J16/(Pop_fem!J16*10^6)</f>
        <v>0.15264496456785007</v>
      </c>
      <c r="M16">
        <f>Female!M16/(Pop_fem!M16*10^6)</f>
        <v>0.52178743063391586</v>
      </c>
      <c r="N16">
        <f>Female!N16/(Pop_fem!N16*10^6)</f>
        <v>0.47273842013523676</v>
      </c>
      <c r="O16">
        <f>Female!O16/(Pop_fem!O16*10^6)</f>
        <v>0.50004865989055902</v>
      </c>
      <c r="P16">
        <f>Female!P16/(Pop_fem!P16*10^6)</f>
        <v>0.11353301380094107</v>
      </c>
      <c r="Q16">
        <f>Female!Q16/(Pop_fem!Q16*10^6)</f>
        <v>0.12628343284621654</v>
      </c>
      <c r="S16">
        <v>0.4</v>
      </c>
      <c r="X16">
        <f>Female!X16/(Pop_fem!X16*10^6)</f>
        <v>0.34636100523696239</v>
      </c>
      <c r="Y16">
        <f>Female!Y16/(Pop_fem!Y16*10^6)</f>
        <v>0.54275347698569343</v>
      </c>
      <c r="AE16">
        <f>Female!AE16/(Pop_fem!AE16*10^6)</f>
        <v>0.13101322988092221</v>
      </c>
      <c r="AH16">
        <f>Female!AH16/(Pop_fem!AH16*10^6)</f>
        <v>0.29678837803385727</v>
      </c>
      <c r="AI16">
        <f>Female!AI16/(Pop_fem!AI16*10^6)</f>
        <v>0.3247803249860064</v>
      </c>
      <c r="AJ16">
        <f>Female!AJ16/(Pop_fem!AJ16*10^6)</f>
        <v>0.29921423806742986</v>
      </c>
      <c r="AS16">
        <f>Female!AS16/(Pop_fem!AS16*10^6)*0.4</f>
        <v>0.3593332654573882</v>
      </c>
      <c r="AZ16">
        <f>Female!AZ16/(Pop_fem!AZ16*10^6)</f>
        <v>0.30869034546633395</v>
      </c>
      <c r="BA16">
        <f>Female!BA16/(Pop_fem!BA16*10^6)*0.5</f>
        <v>0.62748757690931001</v>
      </c>
      <c r="BB16">
        <f>Female!BB16/(Pop_fem!BB16*10^6)</f>
        <v>0.37813762518919491</v>
      </c>
      <c r="BC16">
        <f>Female!BC16/(Pop_fem!BC16*10^6)</f>
        <v>0.32938495535687401</v>
      </c>
      <c r="BD16">
        <f>Female!BD16/(Pop_fem!BD16*10^6)</f>
        <v>0.27268577375961039</v>
      </c>
      <c r="BF16">
        <f>Female!BF16/(Pop_fem!BF16*10^6)</f>
        <v>0.38385729512494682</v>
      </c>
    </row>
    <row r="17" spans="1:58" x14ac:dyDescent="0.2">
      <c r="A17" s="1">
        <v>1950</v>
      </c>
      <c r="C17">
        <f>Female!C17/(Pop_fem!C17*10^6)</f>
        <v>0.29273414210541859</v>
      </c>
      <c r="D17">
        <f>Female!D17/(Pop_fem!D17*10^6)</f>
        <v>0.30015254336383373</v>
      </c>
      <c r="F17">
        <f>Female!F17/(Pop_fem!F17*10^6)</f>
        <v>0.14873065148270936</v>
      </c>
      <c r="G17">
        <f>Female!G17/(Pop_fem!G17*10^6)</f>
        <v>0.24543466575103487</v>
      </c>
      <c r="H17">
        <f>Female!H17/(Pop_fem!H17*10^6)*0.6</f>
        <v>0.48387102617179378</v>
      </c>
      <c r="J17">
        <f>Female!J17/(Pop_fem!J17*10^6)</f>
        <v>0.24389002032533785</v>
      </c>
      <c r="L17">
        <f>Female!L17/(Pop_fem!L17*10^6)</f>
        <v>0.18186578701738432</v>
      </c>
      <c r="N17">
        <f>Female!N17/(Pop_fem!N17*10^6)</f>
        <v>0.4438595644874046</v>
      </c>
      <c r="O17">
        <f>Female!O17/(Pop_fem!O17*10^6)</f>
        <v>0.41035162329116315</v>
      </c>
      <c r="P17">
        <f>Female!P17/(Pop_fem!P17*10^6)</f>
        <v>0.10493510206824183</v>
      </c>
      <c r="Q17">
        <f>Female!Q17/(Pop_fem!Q17*10^6)</f>
        <v>0.17222272577260694</v>
      </c>
      <c r="S17">
        <v>0.39300000000000002</v>
      </c>
      <c r="T17">
        <f>Female!T17/(Pop_fem!T17*10^6)</f>
        <v>0.39962979702758561</v>
      </c>
      <c r="V17">
        <f>Female!V17/(Pop_fem!V17*10^6)</f>
        <v>0.34059175745496678</v>
      </c>
      <c r="W17">
        <f>Female!W17/(Pop_fem!W17*10^6)</f>
        <v>9.4877635430177326E-2</v>
      </c>
      <c r="X17">
        <f>Female!X17/(Pop_fem!X17*10^6)</f>
        <v>0.29708143451109986</v>
      </c>
      <c r="Y17">
        <f>Female!Y17/(Pop_fem!Y17*10^6)</f>
        <v>0.49084716365007441</v>
      </c>
      <c r="AA17">
        <f>Female!AA17/(Pop_fem!AA17*10^6)*0.8</f>
        <v>0.41560790438130302</v>
      </c>
      <c r="AB17">
        <f>Female!AB17/(Pop_fem!AB17*10^6)</f>
        <v>0.3294602491998202</v>
      </c>
      <c r="AH17">
        <f>Female!AH17/(Pop_fem!AH17*10^6)</f>
        <v>0.2784565640142137</v>
      </c>
      <c r="AI17">
        <f>Female!AI17/(Pop_fem!AI17*10^6)</f>
        <v>0.28351501806462265</v>
      </c>
      <c r="AJ17">
        <f>Female!AJ17/(Pop_fem!AJ17*10^6)</f>
        <v>0.30649737425577545</v>
      </c>
      <c r="AS17">
        <f>Female!AS17/(Pop_fem!AS17*10^6)</f>
        <v>0.3324903476860438</v>
      </c>
      <c r="AT17">
        <f>Female!AT17/(Pop_fem!AT17*10^6)</f>
        <v>2.9292426703568138E-2</v>
      </c>
      <c r="AV17">
        <f>Female!AV17/(Pop_fem!AV17*10^6)*0.6</f>
        <v>0.83283655423215897</v>
      </c>
      <c r="AY17">
        <f>Female!AY17/(Pop_fem!AY17*10^6)*0.5</f>
        <v>0.30616967928383615</v>
      </c>
      <c r="AZ17">
        <f>Female!AZ17/(Pop_fem!AZ17*10^6)</f>
        <v>0.31656375993300723</v>
      </c>
      <c r="BB17">
        <f>Female!BB17/(Pop_fem!BB17*10^6)*0.5</f>
        <v>0.38192951171890727</v>
      </c>
      <c r="BC17">
        <f>Female!BC17/(Pop_fem!BC17*10^6)</f>
        <v>0.20920796616236537</v>
      </c>
      <c r="BD17">
        <f>Female!BD17/(Pop_fem!BD17*10^6)</f>
        <v>0.319613268443522</v>
      </c>
      <c r="BF17">
        <f>Female!BF17/(Pop_fem!BF17*10^6)</f>
        <v>0.1857641096080174</v>
      </c>
    </row>
    <row r="18" spans="1:58" x14ac:dyDescent="0.2">
      <c r="A18" s="1">
        <v>1960</v>
      </c>
      <c r="C18">
        <f>Female!C18/(Pop_fem!C18*10^6)</f>
        <v>0.22598190109952299</v>
      </c>
      <c r="D18">
        <f>Female!D18/(Pop_fem!D18*10^6)</f>
        <v>0.31018790296156235</v>
      </c>
      <c r="E18">
        <f>Female!E18/(Pop_fem!E18*10^6)</f>
        <v>0.19690282282036214</v>
      </c>
      <c r="F18">
        <f>Female!F18/(Pop_fem!F18*10^6)</f>
        <v>0.16269949439363565</v>
      </c>
      <c r="G18">
        <f>Female!G18/(Pop_fem!G18*10^6)</f>
        <v>0.30024183416413636</v>
      </c>
      <c r="I18">
        <f>Female!I18/(Pop_fem!I18*10^6)</f>
        <v>0.64535725937969102</v>
      </c>
      <c r="J18">
        <f>Female!J18/(Pop_fem!J18*10^6)</f>
        <v>0.20037786198614088</v>
      </c>
      <c r="L18">
        <f>Female!L18/(Pop_fem!L18*10^6)</f>
        <v>0.20890113534912008</v>
      </c>
      <c r="N18">
        <f>Female!N18/(Pop_fem!N18*10^6)</f>
        <v>0.43083369522221981</v>
      </c>
      <c r="O18">
        <f>Female!O18/(Pop_fem!O18*10^6)</f>
        <v>2.7685572277382445E-2</v>
      </c>
      <c r="P18">
        <f>Female!P18/(Pop_fem!P18*10^6)</f>
        <v>7.6324376809437725E-2</v>
      </c>
      <c r="Q18">
        <f>Female!Q18/(Pop_fem!Q18*10^6)</f>
        <v>0.26847384594660278</v>
      </c>
      <c r="S18">
        <v>0.4</v>
      </c>
      <c r="T18">
        <f>Female!T18/(Pop_fem!T18*10^6)</f>
        <v>0.44266906374740195</v>
      </c>
      <c r="U18">
        <f>Female!U18/(Pop_fem!U18*10^6)</f>
        <v>0.31363078025136365</v>
      </c>
      <c r="V18">
        <f>Female!V18/(Pop_fem!V18*10^6)</f>
        <v>0.44380506960175992</v>
      </c>
      <c r="W18">
        <f>Female!W18/(Pop_fem!W18*10^6)</f>
        <v>0.12377243336300095</v>
      </c>
      <c r="X18">
        <f>Female!X18/(Pop_fem!X18*10^6)</f>
        <v>0.27319061139501766</v>
      </c>
      <c r="Y18">
        <f>Female!Y18/(Pop_fem!Y18*10^6)</f>
        <v>0.58209423596355736</v>
      </c>
      <c r="AA18">
        <f>Female!AA18/(Pop_fem!AA18*10^6)</f>
        <v>0.30083124659097593</v>
      </c>
      <c r="AB18">
        <f>Female!AB18/(Pop_fem!AB18*10^6)</f>
        <v>9.8595015274953693E-2</v>
      </c>
      <c r="AE18">
        <f>Female!AE18/(Pop_fem!AE18*10^6)</f>
        <v>0.17956139195061604</v>
      </c>
      <c r="AF18">
        <f>Female!AF18/(Pop_fem!AF18*10^6)</f>
        <v>7.6399038645650424E-2</v>
      </c>
      <c r="AG18">
        <f>Female!AG18/(Pop_fem!AG18*10^6)</f>
        <v>0.31207686294829889</v>
      </c>
      <c r="AH18">
        <f>Female!AH18/(Pop_fem!AH18*10^6)</f>
        <v>0.2404653570924252</v>
      </c>
      <c r="AI18">
        <f>Female!AI18/(Pop_fem!AI18*10^6)</f>
        <v>0.26221789819375219</v>
      </c>
      <c r="AJ18">
        <f>Female!AJ18/(Pop_fem!AJ18*10^6)</f>
        <v>0.29891032255443772</v>
      </c>
      <c r="AS18">
        <f>Female!AS18/(Pop_fem!AS18*10^6)</f>
        <v>0.23639449591063089</v>
      </c>
      <c r="AT18">
        <f>Female!AT18/(Pop_fem!AT18*10^6)</f>
        <v>8.8537622584673487E-2</v>
      </c>
      <c r="AZ18">
        <f>Female!AZ18/(Pop_fem!AZ18*10^6)</f>
        <v>0.35204721468775507</v>
      </c>
      <c r="BA18">
        <f>Female!BA18/(Pop_fem!BA18*10^6)*0.75</f>
        <v>0.62015700614120184</v>
      </c>
      <c r="BB18">
        <f>Female!BB18/(Pop_fem!BB18*10^6)*0.5</f>
        <v>0.30561617518483813</v>
      </c>
      <c r="BC18">
        <f>Female!BC18/(Pop_fem!BC18*10^6)</f>
        <v>0.2637264145515984</v>
      </c>
      <c r="BD18">
        <f>Female!BD18/(Pop_fem!BD18*10^6)</f>
        <v>0.37965688386397878</v>
      </c>
      <c r="BF18">
        <f>Female!BF18/(Pop_fem!BF18*10^6)</f>
        <v>0.21440566784219456</v>
      </c>
    </row>
    <row r="19" spans="1:58" x14ac:dyDescent="0.2">
      <c r="A19" s="1">
        <v>1970</v>
      </c>
      <c r="B19">
        <f>Female!B19/(Pop_fem!B19*10^6)</f>
        <v>9.5836929277658314E-2</v>
      </c>
      <c r="C19">
        <f>Female!C19/(Pop_fem!C19*10^6)</f>
        <v>0.32021252164167441</v>
      </c>
      <c r="D19">
        <f>Female!D19/(Pop_fem!D19*10^6)</f>
        <v>0.39013532051523725</v>
      </c>
      <c r="E19">
        <f>Female!E19/(Pop_fem!E19*10^6)</f>
        <v>4.7137946991559439E-2</v>
      </c>
      <c r="F19">
        <f>Female!F19/(Pop_fem!F19*10^6)</f>
        <v>0.18590778757069035</v>
      </c>
      <c r="G19">
        <f>Female!G19/(Pop_fem!G19*10^6)</f>
        <v>0.37343633672648457</v>
      </c>
      <c r="I19">
        <f>Female!I19/(Pop_fem!I19*10^6)</f>
        <v>0.77665186916969142</v>
      </c>
      <c r="J19">
        <f>Female!J19/(Pop_fem!J19*10^6)</f>
        <v>0.1871856775141586</v>
      </c>
      <c r="L19">
        <f>Female!L19/(Pop_fem!L19*10^6)</f>
        <v>0.19086634335171723</v>
      </c>
      <c r="N19">
        <f>Female!N19/(Pop_fem!N19*10^6)</f>
        <v>0.6296039648155819</v>
      </c>
      <c r="O19">
        <f>Female!O19/(Pop_fem!O19*10^6)</f>
        <v>7.671898714059773E-2</v>
      </c>
      <c r="P19">
        <f>Female!P19/(Pop_fem!P19*10^6)</f>
        <v>6.5704981759491035E-2</v>
      </c>
      <c r="Q19">
        <f>Female!Q19/(Pop_fem!Q19*10^6)</f>
        <v>0.20506825150187089</v>
      </c>
      <c r="S19">
        <v>0.48</v>
      </c>
      <c r="T19">
        <f>Female!T19/(Pop_fem!T19*10^6)</f>
        <v>0.52346893368328362</v>
      </c>
      <c r="U19">
        <f>Female!U19/(Pop_fem!U19*10^6)</f>
        <v>0.377878737009474</v>
      </c>
      <c r="V19">
        <f>Female!V19/(Pop_fem!V19*10^6)</f>
        <v>0.19062889314146553</v>
      </c>
      <c r="W19">
        <f>Female!W19/(Pop_fem!W19*10^6)</f>
        <v>0.1071028673813391</v>
      </c>
      <c r="X19">
        <f>Female!X19/(Pop_fem!X19*10^6)</f>
        <v>0.38507699396889489</v>
      </c>
      <c r="Y19">
        <f>Female!Y19/(Pop_fem!Y19*10^6)</f>
        <v>0.52115369611811369</v>
      </c>
      <c r="AA19">
        <f>Female!AA19/(Pop_fem!AA19*10^6)</f>
        <v>0.42038385509458659</v>
      </c>
      <c r="AB19">
        <f>Female!AB19/(Pop_fem!AB19*10^6)</f>
        <v>0.11323863227914081</v>
      </c>
      <c r="AC19">
        <f>Female!AC19/(Pop_fem!AC19*10^6)</f>
        <v>0.2038961803148408</v>
      </c>
      <c r="AE19">
        <f>Female!AE19/(Pop_fem!AE19*10^6)</f>
        <v>0.16186019664256587</v>
      </c>
      <c r="AF19">
        <f>Female!AF19/(Pop_fem!AF19*10^6)</f>
        <v>7.8249888566858883E-2</v>
      </c>
      <c r="AH19">
        <f>Female!AH19/(Pop_fem!AH19*10^6)</f>
        <v>0.35174044522890985</v>
      </c>
      <c r="AI19">
        <f>Female!AI19/(Pop_fem!AI19*10^6)</f>
        <v>0.31455013867378984</v>
      </c>
      <c r="AJ19">
        <f>Female!AJ19/(Pop_fem!AJ19*10^6)</f>
        <v>0.45008775018293457</v>
      </c>
      <c r="AS19">
        <f>Female!AS19/(Pop_fem!AS19*10^6)</f>
        <v>0.43513949255226181</v>
      </c>
      <c r="AT19">
        <f>Female!AT19/(Pop_fem!AT19*10^6)</f>
        <v>7.8745985163574908E-2</v>
      </c>
      <c r="AV19">
        <f>Female!AV19/(Pop_fem!AV19*10^6)*0.6</f>
        <v>0.74986039723434572</v>
      </c>
      <c r="AW19">
        <f>Female!AW19/(Pop_fem!AW19*10^6)*0.5</f>
        <v>0.60631543573139923</v>
      </c>
      <c r="AY19">
        <f>Female!AY19/(Pop_fem!AY19*10^6)</f>
        <v>0</v>
      </c>
      <c r="AZ19">
        <f>Female!AZ19/(Pop_fem!AZ19*10^6)</f>
        <v>0.42508541061549909</v>
      </c>
      <c r="BA19">
        <f>Female!BA19/(Pop_fem!BA19*10^6)</f>
        <v>0.70806491569097241</v>
      </c>
      <c r="BB19">
        <f>Female!BB19/(Pop_fem!BB19*10^6)*0.8</f>
        <v>0.38729041262817682</v>
      </c>
      <c r="BC19">
        <f>Female!BC19/(Pop_fem!BC19*10^6)</f>
        <v>0.45322362823141077</v>
      </c>
      <c r="BD19">
        <f>Female!BD19/(Pop_fem!BD19*10^6)</f>
        <v>0.44775434260410785</v>
      </c>
      <c r="BF19">
        <f>Female!BF19/(Pop_fem!BF19*10^6)</f>
        <v>0.32122961946182105</v>
      </c>
    </row>
    <row r="20" spans="1:58" x14ac:dyDescent="0.2">
      <c r="A20" s="1">
        <v>1980</v>
      </c>
      <c r="B20">
        <f>Female!B20/(Pop_fem!B20*10^6)</f>
        <v>0.11644701290712928</v>
      </c>
      <c r="C20">
        <f>Female!C20/(Pop_fem!C20*10^6)</f>
        <v>0.32327619287916948</v>
      </c>
      <c r="D20">
        <f>Female!D20/(Pop_fem!D20*10^6)</f>
        <v>0.45827114343753367</v>
      </c>
      <c r="E20">
        <f>Female!E20/(Pop_fem!E20*10^6)</f>
        <v>5.5728813034353113E-2</v>
      </c>
      <c r="F20">
        <f>Female!F20/(Pop_fem!F20*10^6)</f>
        <v>0.38935142461660216</v>
      </c>
      <c r="G20">
        <f>Female!G20/(Pop_fem!G20*10^6)</f>
        <v>0.5302819205897048</v>
      </c>
      <c r="I20">
        <f>Female!I20/(Pop_fem!I20*10^6)</f>
        <v>0.48516321191772366</v>
      </c>
      <c r="J20">
        <f>Female!J20/(Pop_fem!J20*10^6)</f>
        <v>0.3067808436160892</v>
      </c>
      <c r="K20">
        <f>Female!K20/(Pop_fem!K20*10^6)</f>
        <v>0.68614625895995507</v>
      </c>
      <c r="L20">
        <f>Female!L20/(Pop_fem!L20*10^6)</f>
        <v>0.18482276660799382</v>
      </c>
      <c r="M20">
        <f>Female!M20/(Pop_fem!M20*10^6)</f>
        <v>0.41384791447573155</v>
      </c>
      <c r="N20">
        <f>Female!N20/(Pop_fem!N20*10^6)</f>
        <v>0.7462884188925768</v>
      </c>
      <c r="O20">
        <f>Female!O20/(Pop_fem!O20*10^6)</f>
        <v>7.6768630662821649E-2</v>
      </c>
      <c r="P20">
        <f>Female!P20/(Pop_fem!P20*10^6)</f>
        <v>8.1559922848561547E-2</v>
      </c>
      <c r="Q20">
        <f>Female!Q20/(Pop_fem!Q20*10^6)</f>
        <v>0.22157368993657534</v>
      </c>
      <c r="S20">
        <v>0.55000000000000004</v>
      </c>
      <c r="T20">
        <f>Female!T20/(Pop_fem!T20*10^6)</f>
        <v>0.50240549205648144</v>
      </c>
      <c r="U20">
        <f>Female!U20/(Pop_fem!U20*10^6)</f>
        <v>0.35573921128021607</v>
      </c>
      <c r="V20">
        <f>Female!V20/(Pop_fem!V20*10^6)</f>
        <v>0.32227547133639922</v>
      </c>
      <c r="W20">
        <f>Female!W20/(Pop_fem!W20*10^6)</f>
        <v>9.7660864315940746E-2</v>
      </c>
      <c r="X20">
        <f>Female!X20/(Pop_fem!X20*10^6)</f>
        <v>0.41572681410584633</v>
      </c>
      <c r="Y20">
        <f>Female!Y20/(Pop_fem!Y20*10^6)</f>
        <v>0.54428479979931133</v>
      </c>
      <c r="Z20">
        <f>Female!Z20/(Pop_fem!Z20*10^6)*0.5</f>
        <v>0.40398744915980533</v>
      </c>
      <c r="AA20">
        <f>Female!AA20/(Pop_fem!AA20*10^6)</f>
        <v>0.44101716006965552</v>
      </c>
      <c r="AB20">
        <f>Female!AB20/(Pop_fem!AB20*10^6)</f>
        <v>0.16684496272313279</v>
      </c>
      <c r="AD20">
        <f>Female!AD20/(Pop_fem!AD20*10^6)</f>
        <v>0.37893512723989742</v>
      </c>
      <c r="AE20">
        <f>Female!AE20/(Pop_fem!AE20*10^6)</f>
        <v>0.29438669830949893</v>
      </c>
      <c r="AG20">
        <f>Female!AG20/(Pop_fem!AG20*10^6)</f>
        <v>0.43553378800086245</v>
      </c>
      <c r="AH20">
        <f>Female!AH20/(Pop_fem!AH20*10^6)</f>
        <v>0.43808763993753658</v>
      </c>
      <c r="AI20">
        <f>Female!AI20/(Pop_fem!AI20*10^6)</f>
        <v>0.65721535931662223</v>
      </c>
      <c r="AJ20">
        <f>Female!AJ20/(Pop_fem!AJ20*10^6)</f>
        <v>0.43093114976604557</v>
      </c>
      <c r="AS20">
        <f>Female!AS20/(Pop_fem!AS20*10^6)</f>
        <v>0.5457876555075154</v>
      </c>
      <c r="AT20">
        <f>Female!AT20/(Pop_fem!AT20*10^6)</f>
        <v>0.10367085215184378</v>
      </c>
      <c r="AV20">
        <f>Female!AV20/(Pop_fem!AV20*10^6)</f>
        <v>0.74946945430520218</v>
      </c>
      <c r="AW20">
        <f>Female!AW20/(Pop_fem!AW20*10^6)*0.5</f>
        <v>0.54249496244225759</v>
      </c>
      <c r="AY20">
        <f>Female!AY20/(Pop_fem!AY20*10^6)</f>
        <v>0.31276873491642349</v>
      </c>
      <c r="AZ20">
        <f>Female!AZ20/(Pop_fem!AZ20*10^6)</f>
        <v>0.62502803724730494</v>
      </c>
      <c r="BA20">
        <f>Female!BA20/(Pop_fem!BA20*10^6)</f>
        <v>0.72244079180251342</v>
      </c>
      <c r="BB20">
        <f>Female!BB20/(Pop_fem!BB20*10^6)*0.8</f>
        <v>0.35637524454523112</v>
      </c>
      <c r="BC20">
        <f>Female!BC20/(Pop_fem!BC20*10^6)</f>
        <v>0.45430287539446823</v>
      </c>
      <c r="BD20">
        <f>Female!BD20/(Pop_fem!BD20*10^6)</f>
        <v>0.5566171273528393</v>
      </c>
      <c r="BE20">
        <f>Female!BE20/(Pop_fem!BE20*10^6)</f>
        <v>0.8861711024886163</v>
      </c>
      <c r="BF20">
        <f>Female!BF20/(Pop_fem!BF20*10^6)</f>
        <v>0.25297666430084847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013DF-E315-8040-8912-EF581AF31B56}">
  <dimension ref="A1:BN20"/>
  <sheetViews>
    <sheetView workbookViewId="0">
      <pane xSplit="1" topLeftCell="AH1" activePane="topRight" state="frozen"/>
      <selection pane="topRight" activeCell="AJ13" sqref="AJ13"/>
    </sheetView>
  </sheetViews>
  <sheetFormatPr baseColWidth="10" defaultRowHeight="15" x14ac:dyDescent="0.2"/>
  <sheetData>
    <row r="1" spans="1:66" x14ac:dyDescent="0.2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s="2" t="s">
        <v>65</v>
      </c>
      <c r="BD1" t="s">
        <v>54</v>
      </c>
      <c r="BE1" t="s">
        <v>55</v>
      </c>
      <c r="BF1" t="s">
        <v>56</v>
      </c>
      <c r="BG1" s="2" t="s">
        <v>57</v>
      </c>
      <c r="BH1" s="2" t="s">
        <v>58</v>
      </c>
      <c r="BI1" s="2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</row>
    <row r="2" spans="1:66" x14ac:dyDescent="0.2">
      <c r="A2" s="1">
        <v>1800</v>
      </c>
      <c r="F2">
        <f>Male!F2/(Pop_male!F2*10^6)</f>
        <v>0</v>
      </c>
      <c r="S2">
        <v>0.75600000000000001</v>
      </c>
      <c r="BD2">
        <f>0.904*0.95</f>
        <v>0.85880000000000001</v>
      </c>
    </row>
    <row r="3" spans="1:66" x14ac:dyDescent="0.2">
      <c r="A3" s="1">
        <v>1810</v>
      </c>
      <c r="F3">
        <f>Male!F3/(Pop_male!F3*10^6)</f>
        <v>0</v>
      </c>
      <c r="S3">
        <v>0.75</v>
      </c>
      <c r="BD3">
        <f t="shared" ref="BD3:BD4" si="0">0.904*0.95</f>
        <v>0.85880000000000001</v>
      </c>
    </row>
    <row r="4" spans="1:66" x14ac:dyDescent="0.2">
      <c r="A4" s="1">
        <v>1820</v>
      </c>
      <c r="F4">
        <f>Male!F4/(Pop_male!F4*10^6)</f>
        <v>0</v>
      </c>
      <c r="S4">
        <v>0.77400000000000002</v>
      </c>
      <c r="BD4">
        <f t="shared" si="0"/>
        <v>0.85880000000000001</v>
      </c>
    </row>
    <row r="5" spans="1:66" x14ac:dyDescent="0.2">
      <c r="A5" s="1">
        <v>1830</v>
      </c>
      <c r="F5">
        <f>Male!F5/(Pop_male!F5*10^6)</f>
        <v>0</v>
      </c>
      <c r="S5">
        <v>0.76500000000000001</v>
      </c>
      <c r="BD5">
        <f>0.903*0.95</f>
        <v>0.85785</v>
      </c>
    </row>
    <row r="6" spans="1:66" x14ac:dyDescent="0.2">
      <c r="A6" s="1">
        <v>1840</v>
      </c>
      <c r="F6">
        <f>Male!F6/(Pop_male!F6*10^6)</f>
        <v>0</v>
      </c>
      <c r="S6">
        <v>0.77500000000000002</v>
      </c>
      <c r="T6">
        <f>Male!T6/(Pop_male!T6*10^6)</f>
        <v>0.70993885945790347</v>
      </c>
      <c r="AH6">
        <f>Male!AH6/(Pop_male!AH6*10^6)</f>
        <v>0.53702818697597354</v>
      </c>
      <c r="BD6">
        <f>0.903*0.95</f>
        <v>0.85785</v>
      </c>
    </row>
    <row r="7" spans="1:66" x14ac:dyDescent="0.2">
      <c r="A7" s="1">
        <v>1850</v>
      </c>
      <c r="F7">
        <f>Male!F7/(Pop_male!F7*10^6)</f>
        <v>0</v>
      </c>
      <c r="N7">
        <f>Male!N7/(Pop_male!N7*10^6)</f>
        <v>0.69135883625010608</v>
      </c>
      <c r="S7">
        <v>0.78500000000000003</v>
      </c>
      <c r="T7">
        <f>Male!T7/(Pop_male!T7*10^6)</f>
        <v>0.83729767248556541</v>
      </c>
      <c r="AH7">
        <f>Male!AH7/(Pop_male!AH7*10^6)</f>
        <v>0.5336525459347502</v>
      </c>
      <c r="BD7">
        <f>0.895*0.95</f>
        <v>0.85024999999999995</v>
      </c>
    </row>
    <row r="8" spans="1:66" x14ac:dyDescent="0.2">
      <c r="A8" s="1">
        <v>1860</v>
      </c>
      <c r="F8">
        <f>Male!F8/(Pop_male!F8*10^6)</f>
        <v>0</v>
      </c>
      <c r="N8">
        <f>Male!N8/(Pop_male!N8*10^6)</f>
        <v>0.73162387396084794</v>
      </c>
      <c r="Q8">
        <f>Male!Q8/(Pop_male!Q8*10^6)*0.7</f>
        <v>0.87011323958806597</v>
      </c>
      <c r="S8">
        <v>0.80100000000000005</v>
      </c>
      <c r="T8">
        <f>Male!T8/(Pop_male!T8*10^6)</f>
        <v>0.86515719392962442</v>
      </c>
      <c r="AZ8">
        <f>Male!AZ8/(Pop_male!AZ8*10^6)</f>
        <v>0.66229470931671874</v>
      </c>
      <c r="BD8">
        <v>0.876</v>
      </c>
    </row>
    <row r="9" spans="1:66" x14ac:dyDescent="0.2">
      <c r="A9" s="1">
        <v>1870</v>
      </c>
      <c r="F9">
        <f>Male!F9/(Pop_male!F9*10^6)*0.5</f>
        <v>0.784746640994756</v>
      </c>
      <c r="N9">
        <f>Male!N9/(Pop_male!N9*10^6)</f>
        <v>0.77788863744732217</v>
      </c>
      <c r="Q9">
        <f>Male!Q9/(Pop_male!Q9*10^6)*0.7</f>
        <v>0.77045450521171321</v>
      </c>
      <c r="S9">
        <v>0.82499999999999996</v>
      </c>
      <c r="T9">
        <f>Male!T9/(Pop_male!T9*10^6)*0.9</f>
        <v>0.82023031789113399</v>
      </c>
      <c r="X9">
        <f>Male!X9/(Pop_male!X9*10^6)*0.8</f>
        <v>0.82396532995561655</v>
      </c>
      <c r="AI9">
        <f>Male!AI9/(Pop_male!AI9*10^6)</f>
        <v>0.75083636264063502</v>
      </c>
      <c r="AZ9">
        <f>Male!AZ9/(Pop_male!AZ9*10^6)</f>
        <v>0.85442202739350326</v>
      </c>
      <c r="BD9">
        <f>0.888*0.95</f>
        <v>0.84360000000000002</v>
      </c>
    </row>
    <row r="10" spans="1:66" x14ac:dyDescent="0.2">
      <c r="A10" s="1">
        <v>1880</v>
      </c>
      <c r="F10">
        <f>Male!F10/(Pop_male!F10*10^6)</f>
        <v>0</v>
      </c>
      <c r="M10">
        <f>Male!M10/(Pop_male!M10*10^6)*0.8</f>
        <v>0.74792390145977816</v>
      </c>
      <c r="N10">
        <f>Male!N10/(Pop_male!N10*10^6)</f>
        <v>0.86361624289776684</v>
      </c>
      <c r="Q10">
        <f>Male!Q10/(Pop_male!Q10*10^6)*0.7</f>
        <v>0.71803329551939943</v>
      </c>
      <c r="S10">
        <v>0.85</v>
      </c>
      <c r="T10">
        <f>Male!T10/(Pop_male!T10*10^6)*0.9</f>
        <v>0.81168546934911634</v>
      </c>
      <c r="X10">
        <f>Male!X10/(Pop_male!X10*10^6)*0.8</f>
        <v>0.85007009696254154</v>
      </c>
      <c r="AH10">
        <f>Male!AH10/(Pop_male!AH10*10^6)</f>
        <v>0.59835084500954128</v>
      </c>
      <c r="AZ10">
        <f>Male!AZ10/(Pop_male!AZ10*10^6)</f>
        <v>0.8746818148277884</v>
      </c>
      <c r="BD10">
        <f>0.906*0.95</f>
        <v>0.86070000000000002</v>
      </c>
    </row>
    <row r="11" spans="1:66" x14ac:dyDescent="0.2">
      <c r="A11" s="1">
        <v>1890</v>
      </c>
      <c r="C11">
        <f>Male!C11/(Pop_male!C11*10^6)*0.7</f>
        <v>0.83933568417906701</v>
      </c>
      <c r="F11">
        <f>Male!F11/(Pop_male!F11*10^6)</f>
        <v>0</v>
      </c>
      <c r="G11">
        <f>Male!G11/(Pop_male!G11*10^6)*0.85</f>
        <v>0.72789582906773986</v>
      </c>
      <c r="M11">
        <f>Male!M11/(Pop_male!M11*10^6)*0.8</f>
        <v>0.77776595052785513</v>
      </c>
      <c r="N11">
        <f>Male!N11/(Pop_male!N11*10^6)*0.8</f>
        <v>0.76154142034387484</v>
      </c>
      <c r="S11">
        <v>0.85</v>
      </c>
      <c r="T11">
        <f>Male!T11/(Pop_male!T11*10^6)*0.9</f>
        <v>0.80761035139356929</v>
      </c>
      <c r="AH11">
        <f>Male!AH11/(Pop_male!AH11*10^6)</f>
        <v>0.63805848481256511</v>
      </c>
      <c r="AI11">
        <f>Male!AI11/(Pop_male!AI11*10^6)</f>
        <v>0.65987264765313913</v>
      </c>
      <c r="AJ11">
        <f>Male!AJ11/(Pop_male!AJ11*10^6)*0.8</f>
        <v>0.81331887507870071</v>
      </c>
      <c r="AV11">
        <f>Male!AV11/(Pop_male!AV11*10^6)*0.75</f>
        <v>0.87795666432085762</v>
      </c>
      <c r="AZ11">
        <f>Male!AZ11/(Pop_male!AZ11*10^6)</f>
        <v>0.77196371643367356</v>
      </c>
      <c r="BD11">
        <f>0.916*0.95</f>
        <v>0.87019999999999997</v>
      </c>
    </row>
    <row r="12" spans="1:66" x14ac:dyDescent="0.2">
      <c r="A12" s="1">
        <v>1900</v>
      </c>
      <c r="D12">
        <f>Male!D12/(Pop_male!D12*10^6)*0.8</f>
        <v>0.78958444107073378</v>
      </c>
      <c r="F12">
        <f>Male!F12/(Pop_male!F12*10^6)*0.6</f>
        <v>0.80466162887341508</v>
      </c>
      <c r="G12">
        <f>Male!G12/(Pop_male!G12*10^6)*0.85</f>
        <v>0.65161031751386833</v>
      </c>
      <c r="M12">
        <f>Male!M12/(Pop_male!M12*10^6)*0.8</f>
        <v>0.83530076987562851</v>
      </c>
      <c r="N12">
        <f>Male!N12/(Pop_male!N12*10^6)</f>
        <v>0.68801588779445977</v>
      </c>
      <c r="P12">
        <f>Male!P12/(Pop_male!P12*10^6)*0.7</f>
        <v>0.79451059109695776</v>
      </c>
      <c r="Q12">
        <f>Male!Q12/(Pop_male!Q12*10^6)*0.8</f>
        <v>0.81881971889450134</v>
      </c>
      <c r="S12">
        <v>0.86499999999999999</v>
      </c>
      <c r="T12">
        <f>Male!T12/(Pop_male!T12*10^6)*0.9</f>
        <v>0.83262535482266053</v>
      </c>
      <c r="U12">
        <f>Male!U12/(Pop_male!U12*10^6)</f>
        <v>0.78557798030352421</v>
      </c>
      <c r="V12">
        <f>Male!V12/(Pop_male!V12*10^6)*0.75</f>
        <v>0.80598059625944529</v>
      </c>
      <c r="X12">
        <f>Male!X12/(Pop_male!X12*10^6)*0.8</f>
        <v>0.80529369566689124</v>
      </c>
      <c r="AE12">
        <f>Male!AE12/(Pop_male!AE12*10^6)*0.7</f>
        <v>0.88789311156263284</v>
      </c>
      <c r="AH12">
        <f>Male!AH12/(Pop_male!AH12*10^6)</f>
        <v>0.69220574455121597</v>
      </c>
      <c r="AI12">
        <f>Male!AI12/(Pop_male!AI12*10^6)</f>
        <v>0.70207343408610445</v>
      </c>
      <c r="AJ12">
        <f>Male!AJ12/(Pop_male!AJ12*10^6)*0.8</f>
        <v>0.73404391649849332</v>
      </c>
      <c r="AZ12">
        <f>Male!AZ12/(Pop_male!AZ12*10^6)*0.8</f>
        <v>0.71539387376753827</v>
      </c>
      <c r="BC12">
        <f>Male!BC12/(Pop_male!BC12*10^6)</f>
        <v>0.60668368282671192</v>
      </c>
      <c r="BD12">
        <f>0.902*0.95</f>
        <v>0.8569</v>
      </c>
    </row>
    <row r="13" spans="1:66" x14ac:dyDescent="0.2">
      <c r="A13" s="1">
        <v>1910</v>
      </c>
      <c r="C13">
        <f>Male!C13/(Pop_male!C13*10^6)*0.8</f>
        <v>0.80853864239899442</v>
      </c>
      <c r="D13">
        <f>Male!D13/(Pop_male!D13*10^6)*0.8</f>
        <v>0.80887187522599613</v>
      </c>
      <c r="F13">
        <f>Male!F13/(Pop_male!F13*10^6)</f>
        <v>0</v>
      </c>
      <c r="G13">
        <f>Male!G13/(Pop_male!G13*10^6)*0.85</f>
        <v>0.78173531132556706</v>
      </c>
      <c r="M13">
        <f>Male!M13/(Pop_male!M13*10^6)*0.8</f>
        <v>0</v>
      </c>
      <c r="N13">
        <f>Male!N13/(Pop_male!N13*10^6)</f>
        <v>0.71879916390840914</v>
      </c>
      <c r="P13">
        <f>Male!P13/(Pop_male!P13*10^6)*0.7</f>
        <v>0.84083086597289569</v>
      </c>
      <c r="Q13">
        <f>Male!Q13/(Pop_male!Q13*10^6)*0.8</f>
        <v>0.81061300609517239</v>
      </c>
      <c r="S13">
        <v>0.86799999999999999</v>
      </c>
      <c r="T13">
        <f>Male!T13/(Pop_male!T13*10^6)*0.9</f>
        <v>0.87673196885204818</v>
      </c>
      <c r="V13">
        <f>Male!V13/(Pop_male!V13*10^6)*0.75</f>
        <v>0.80200333853782824</v>
      </c>
      <c r="X13">
        <f>Male!X13/(Pop_male!X13*10^6)*0.8</f>
        <v>0.77859926138868085</v>
      </c>
      <c r="AE13">
        <f>Male!AE13/(Pop_male!AE13*10^6)*0.7</f>
        <v>0.89138030592192241</v>
      </c>
      <c r="AI13">
        <f>Male!AI13/(Pop_male!AI13*10^6)</f>
        <v>0.74116662872749062</v>
      </c>
      <c r="AJ13">
        <f>Male!AJ13/(Pop_male!AJ13*10^6)*0.8</f>
        <v>0.76627961791151633</v>
      </c>
      <c r="AZ13">
        <f>Male!AZ13/(Pop_male!AZ13*10^6)*0.8</f>
        <v>0.72067361881640157</v>
      </c>
      <c r="BC13">
        <f>Male!BC13/(Pop_male!BC13*10^6)</f>
        <v>0.5965335008670164</v>
      </c>
      <c r="BD13">
        <f>0.921*0.95</f>
        <v>0.87495000000000001</v>
      </c>
      <c r="BF13">
        <f>Male!BF13/(Pop_male!BF13*10^6)*0.75</f>
        <v>0.76284101455003772</v>
      </c>
    </row>
    <row r="14" spans="1:66" x14ac:dyDescent="0.2">
      <c r="A14" s="1">
        <v>1920</v>
      </c>
      <c r="D14">
        <f>Male!D14/(Pop_male!D14*10^6)*0.8</f>
        <v>0.80731993436398219</v>
      </c>
      <c r="F14">
        <f>Male!F14/(Pop_male!F14*10^6)*0.8</f>
        <v>0.77039954846349934</v>
      </c>
      <c r="G14">
        <f>Male!G14/(Pop_male!G14*10^6)*0.85</f>
        <v>0.7466366194438</v>
      </c>
      <c r="M14">
        <f>Male!M14/(Pop_male!M14*10^6)*0.8</f>
        <v>0.84081854632450925</v>
      </c>
      <c r="N14">
        <f>Male!N14/(Pop_male!N14*10^6)</f>
        <v>0.77720708185233223</v>
      </c>
      <c r="P14">
        <f>Male!P14/(Pop_male!P14*10^6)*0.7</f>
        <v>0.88593744576468614</v>
      </c>
      <c r="Q14">
        <f>Male!Q14/(Pop_male!Q14*10^6)*0.8</f>
        <v>0.81966309337001642</v>
      </c>
      <c r="S14">
        <v>0.86499999999999999</v>
      </c>
      <c r="T14">
        <f>Male!T14/(Pop_male!T14*10^6)*0.9</f>
        <v>0.8838368818716078</v>
      </c>
      <c r="V14">
        <f>Male!V14/(Pop_male!V14*10^6)*0.8</f>
        <v>0.7825405568430136</v>
      </c>
      <c r="X14">
        <f>Male!X14/(Pop_male!X14*10^6)*0.8</f>
        <v>0.86431331875019668</v>
      </c>
      <c r="Y14">
        <f>Male!Y14/(Pop_male!Y14*10^6)</f>
        <v>0.93194372492306088</v>
      </c>
      <c r="AE14">
        <f>Male!AE14/(Pop_male!AE14*10^6)*0.7</f>
        <v>0.8523212434681996</v>
      </c>
      <c r="AH14">
        <f>Male!AH14/(Pop_male!AH14*10^6)</f>
        <v>0.76967071983320134</v>
      </c>
      <c r="AI14">
        <f>Male!AI14/(Pop_male!AI14*10^6)</f>
        <v>0.82733343042611984</v>
      </c>
      <c r="AJ14">
        <f>Male!AJ14/(Pop_male!AJ14*10^6)*0.8</f>
        <v>0.80384765002297431</v>
      </c>
      <c r="AV14">
        <f>Male!AV14/(Pop_male!AV14*10^6)*0.5</f>
        <v>0.7906632563091055</v>
      </c>
      <c r="AZ14">
        <f>Male!AZ14/(Pop_male!AZ14*10^6)*0.8</f>
        <v>0.76213176613658828</v>
      </c>
      <c r="BC14">
        <f>Male!BC14/(Pop_male!BC14*10^6)</f>
        <v>0.56680724203607746</v>
      </c>
      <c r="BD14">
        <v>0.89900000000000002</v>
      </c>
      <c r="BF14">
        <f>Male!BF14/(Pop_male!BF14*10^6)*0.75</f>
        <v>0.83184443440273459</v>
      </c>
    </row>
    <row r="15" spans="1:66" x14ac:dyDescent="0.2">
      <c r="A15" s="1">
        <v>1930</v>
      </c>
      <c r="D15">
        <f>Male!D15/(Pop_male!D15*10^6)*0.8</f>
        <v>0.8324598935562908</v>
      </c>
      <c r="F15">
        <f>Male!F15/(Pop_male!F15*10^6)*0.8</f>
        <v>0</v>
      </c>
      <c r="G15">
        <f>Male!G15/(Pop_male!G15*10^6)*0.85</f>
        <v>0.80018805501792856</v>
      </c>
      <c r="J15">
        <f>Male!J15/(Pop_male!J15*10^6)</f>
        <v>0.69174967724833714</v>
      </c>
      <c r="L15">
        <f>Male!L15/(Pop_male!L15*10^6)*0.75</f>
        <v>0.8023266679329758</v>
      </c>
      <c r="M15">
        <f>Male!M15/(Pop_male!M15*10^6)*0.8</f>
        <v>0.78935007000613278</v>
      </c>
      <c r="N15">
        <f>Male!N15/(Pop_male!N15*10^6)</f>
        <v>0.84922363815054491</v>
      </c>
      <c r="P15">
        <f>Male!P15/(Pop_male!P15*10^6)*0.7</f>
        <v>0.77935775831842424</v>
      </c>
      <c r="Q15">
        <f>Male!Q15/(Pop_male!Q15*10^6)*0.8</f>
        <v>0</v>
      </c>
      <c r="S15">
        <v>0.83499999999999996</v>
      </c>
      <c r="T15">
        <f>Male!T15/(Pop_male!T15*10^6)*0.9</f>
        <v>0.8699967559729217</v>
      </c>
      <c r="V15">
        <f>Male!V15/(Pop_male!V15*10^6)*0.85</f>
        <v>0.75905101963498423</v>
      </c>
      <c r="X15">
        <f>Male!X15/(Pop_male!X15*10^6)*0.8</f>
        <v>0.82265851015988278</v>
      </c>
      <c r="Y15">
        <f>Male!Y15/(Pop_male!Y15*10^6)</f>
        <v>0.92155146290916756</v>
      </c>
      <c r="AE15">
        <f>Male!AE15/(Pop_male!AE15*10^6)*0.75</f>
        <v>0.81247395410440115</v>
      </c>
      <c r="AH15">
        <f>Male!AH15/(Pop_male!AH15*10^6)</f>
        <v>0.84462564082397396</v>
      </c>
      <c r="AI15">
        <f>Male!AI15/(Pop_male!AI15*10^6)</f>
        <v>0.86353551459010436</v>
      </c>
      <c r="AJ15">
        <f>Male!AJ15/(Pop_male!AJ15*10^6)*0.8</f>
        <v>0.61052095336429979</v>
      </c>
      <c r="AS15">
        <f>Male!AS15/(Pop_male!AS15*10^6)*0.4</f>
        <v>0.82437389393359684</v>
      </c>
      <c r="AZ15">
        <f>Male!AZ15/(Pop_male!AZ15*10^6)*0.8</f>
        <v>0.7621719729776073</v>
      </c>
      <c r="BA15">
        <f>Male!BA15/(Pop_male!BA15*10^6)*0.5</f>
        <v>0.76832799760094583</v>
      </c>
      <c r="BB15">
        <f>Male!BB15/(Pop_male!BB15*10^6)*0.75</f>
        <v>0.79185021850609827</v>
      </c>
      <c r="BC15">
        <f>Male!BC15/(Pop_male!BC15*10^6)</f>
        <v>0.61945105553243585</v>
      </c>
      <c r="BD15">
        <v>0.87</v>
      </c>
    </row>
    <row r="16" spans="1:66" x14ac:dyDescent="0.2">
      <c r="A16" s="1">
        <v>1940</v>
      </c>
      <c r="C16">
        <f>Male!C16/(Pop_male!C16*10^6)*0.8</f>
        <v>0.80179802857370985</v>
      </c>
      <c r="D16">
        <f>Male!D16/(Pop_male!D16*10^6)*0.8</f>
        <v>0.79877154746196344</v>
      </c>
      <c r="F16">
        <f>Male!F16/(Pop_male!F16*10^6)*0.8</f>
        <v>0.73434439273748309</v>
      </c>
      <c r="G16">
        <f>Male!G16/(Pop_male!G16*10^6)*0.85</f>
        <v>0.78388129232349268</v>
      </c>
      <c r="J16">
        <f>Male!J16/(Pop_male!J16*10^6)</f>
        <v>0.61493915495327633</v>
      </c>
      <c r="M16">
        <f>Male!M16/(Pop_male!M16*10^6)*0.8</f>
        <v>0.82385363476166307</v>
      </c>
      <c r="N16">
        <f>Male!N16/(Pop_male!N16*10^6)</f>
        <v>0.93956033409686723</v>
      </c>
      <c r="O16">
        <f>Male!O16/(Pop_male!O16*10^6)*0.85</f>
        <v>0.83776037646522428</v>
      </c>
      <c r="P16">
        <f>Male!P16/(Pop_male!P16*10^6)*0.7</f>
        <v>0.72928407407781226</v>
      </c>
      <c r="Q16">
        <f>Male!Q16/(Pop_male!Q16*10^6)*0.8</f>
        <v>0.80348770733817754</v>
      </c>
      <c r="S16">
        <v>0.81499999999999995</v>
      </c>
      <c r="X16">
        <f>Male!X16/(Pop_male!X16*10^6)*0.8</f>
        <v>0.74701533068498416</v>
      </c>
      <c r="Y16">
        <f>Male!Y16/(Pop_male!Y16*10^6)</f>
        <v>0.83595478005798696</v>
      </c>
      <c r="AE16">
        <f>Male!AE16/(Pop_male!AE16*10^6)*0.85</f>
        <v>0.794485443529518</v>
      </c>
      <c r="AH16">
        <f>Male!AH16/(Pop_male!AH16*10^6)*0.85</f>
        <v>0.8239275993296914</v>
      </c>
      <c r="AI16">
        <f>Male!AI16/(Pop_male!AI16*10^6)*0.85</f>
        <v>0.79322045684290843</v>
      </c>
      <c r="AJ16">
        <f>Male!AJ16/(Pop_male!AJ16*10^6)*0.8</f>
        <v>0.75026752735679691</v>
      </c>
      <c r="AS16">
        <f>Male!AS16/(Pop_male!AS16*10^6)*0.6</f>
        <v>0.83991799906642961</v>
      </c>
      <c r="AZ16">
        <f>Male!AZ16/(Pop_male!AZ16*10^6)*0.8</f>
        <v>0.8047779856650763</v>
      </c>
      <c r="BA16">
        <f>Male!BA16/(Pop_male!BA16*10^6)*0.5</f>
        <v>0.67967560527190163</v>
      </c>
      <c r="BB16">
        <f>Male!BB16/(Pop_male!BB16*10^6)*0.75</f>
        <v>0.78546638722759932</v>
      </c>
      <c r="BC16">
        <f>Male!BC16/(Pop_male!BC16*10^6)</f>
        <v>0.709492907194468</v>
      </c>
      <c r="BD16">
        <f>Male!BD16/(Pop_male!BD16*10^6)</f>
        <v>0.86816647342981379</v>
      </c>
      <c r="BF16">
        <f>Male!BF16/(Pop_male!BF16*10^6)*0.75</f>
        <v>0.77821296647171634</v>
      </c>
    </row>
    <row r="17" spans="1:58" x14ac:dyDescent="0.2">
      <c r="A17" s="1">
        <v>1950</v>
      </c>
      <c r="C17">
        <f>Male!C17/(Pop_male!C17*10^6)*0.8</f>
        <v>0.77993784764414342</v>
      </c>
      <c r="D17">
        <f>Male!D17/(Pop_male!D17*10^6)*0.8</f>
        <v>0.77741253398211096</v>
      </c>
      <c r="F17">
        <f>Male!F17/(Pop_male!F17*10^6)*0.85</f>
        <v>0.73015377349349153</v>
      </c>
      <c r="G17">
        <f>Male!G17/(Pop_male!G17*10^6)*0.85</f>
        <v>0.72230507508182173</v>
      </c>
      <c r="H17">
        <f>Male!H17/(Pop_male!H17*10^6)*0.8</f>
        <v>0.72304005464658994</v>
      </c>
      <c r="J17">
        <f>Male!J17/(Pop_male!J17*10^6)</f>
        <v>0.70999502878394882</v>
      </c>
      <c r="L17">
        <f>Male!L17/(Pop_male!L17*10^6)</f>
        <v>0.81867923107582141</v>
      </c>
      <c r="N17">
        <f>Male!N17/(Pop_male!N17*10^6)</f>
        <v>0.88466403582144593</v>
      </c>
      <c r="O17">
        <f>Male!O17/(Pop_male!O17*10^6)</f>
        <v>0.88679878691888536</v>
      </c>
      <c r="P17">
        <f>Male!P17/(Pop_male!P17*10^6)*0.7</f>
        <v>0.74834011809157852</v>
      </c>
      <c r="Q17">
        <f>Male!Q17/(Pop_male!Q17*10^6)*0.8</f>
        <v>0.80041144493574201</v>
      </c>
      <c r="S17">
        <v>0.81399999999999995</v>
      </c>
      <c r="T17">
        <f>Male!T17/(Pop_male!T17*10^6)*0.9</f>
        <v>0.86193297356254328</v>
      </c>
      <c r="V17">
        <f>Male!V17/(Pop_male!V17*10^6)*0.85</f>
        <v>0.73520564340807959</v>
      </c>
      <c r="W17">
        <f>Male!W17/(Pop_male!W17*10^6)</f>
        <v>0.9207787906545164</v>
      </c>
      <c r="X17">
        <f>Male!X17/(Pop_male!X17*10^6)*0.8</f>
        <v>0.74493387460608684</v>
      </c>
      <c r="Y17">
        <f>Male!Y17/(Pop_male!Y17*10^6)</f>
        <v>0.81158432329793606</v>
      </c>
      <c r="AA17">
        <f>Male!AA17/(Pop_male!AA17*10^6)</f>
        <v>0.79071452796531272</v>
      </c>
      <c r="AB17">
        <f>Male!AB17/(Pop_male!AB17*10^6)</f>
        <v>0.72083098005204116</v>
      </c>
      <c r="AH17">
        <f>Male!AH17/(Pop_male!AH17*10^6)*0.85</f>
        <v>0.84242701370813811</v>
      </c>
      <c r="AI17">
        <f>Male!AI17/(Pop_male!AI17*10^6)*0.85</f>
        <v>0.77790722715032345</v>
      </c>
      <c r="AJ17">
        <f>Male!AJ17/(Pop_male!AJ17*10^6)*0.8</f>
        <v>0.77371741108453129</v>
      </c>
      <c r="AS17">
        <f>Male!AS17/(Pop_male!AS17*10^6)*0.8</f>
        <v>0.83360138757264801</v>
      </c>
      <c r="AT17">
        <f>Male!AT17/(Pop_male!AT17*10^6)</f>
        <v>0.72494562143516461</v>
      </c>
      <c r="AV17">
        <f>Male!AV17/(Pop_male!AV17*10^6)*0.5</f>
        <v>0.81918914513133978</v>
      </c>
      <c r="AY17">
        <f>Male!AY17/(Pop_male!AY17*10^6)*0.5</f>
        <v>0.71634292677747979</v>
      </c>
      <c r="AZ17">
        <f>Male!AZ17/(Pop_male!AZ17*10^6)*0.85</f>
        <v>0.83525087931424991</v>
      </c>
      <c r="BB17">
        <f>Male!BB17/(Pop_male!BB17*10^6)*0.75</f>
        <v>0.75409019786203202</v>
      </c>
      <c r="BC17">
        <f>Male!BC17/(Pop_male!BC17*10^6)</f>
        <v>0.85960853576337526</v>
      </c>
      <c r="BD17">
        <f>Male!BD17/(Pop_male!BD17*10^6)</f>
        <v>0.85821342639421339</v>
      </c>
      <c r="BF17">
        <f>Male!BF17/(Pop_male!BF17*10^6)*0.75</f>
        <v>0.68110046917651368</v>
      </c>
    </row>
    <row r="18" spans="1:58" x14ac:dyDescent="0.2">
      <c r="A18" s="1">
        <v>1960</v>
      </c>
      <c r="C18">
        <f>Male!C18/(Pop_male!C18*10^6)</f>
        <v>0.80180177940355291</v>
      </c>
      <c r="D18">
        <f>Male!D18/(Pop_male!D18*10^6)*0.9</f>
        <v>0.79424477815978078</v>
      </c>
      <c r="E18">
        <f>Male!E18/(Pop_male!E18*10^6)*0.8</f>
        <v>0.79299705632549733</v>
      </c>
      <c r="F18">
        <f>Male!F18/(Pop_male!F18*10^6)</f>
        <v>0.76052350339792618</v>
      </c>
      <c r="G18">
        <f>Male!G18/(Pop_male!G18*10^6)</f>
        <v>0.78319385703875155</v>
      </c>
      <c r="I18">
        <f>Male!I18/(Pop_male!I18*10^6)</f>
        <v>0.87896025529165622</v>
      </c>
      <c r="J18">
        <f>Male!J18/(Pop_male!J18*10^6)</f>
        <v>0.68081671195378934</v>
      </c>
      <c r="L18">
        <f>Male!L18/(Pop_male!L18*10^6)</f>
        <v>0.83635427572765231</v>
      </c>
      <c r="N18">
        <f>Male!N18/(Pop_male!N18*10^6)</f>
        <v>0.88525142933286949</v>
      </c>
      <c r="O18">
        <f>Male!O18/(Pop_male!O18*10^6)</f>
        <v>0.68944667345176713</v>
      </c>
      <c r="P18">
        <f>Male!P18/(Pop_male!P18*10^6)*0.8</f>
        <v>0.75019221563797345</v>
      </c>
      <c r="Q18">
        <f>Male!Q18/(Pop_male!Q18*10^6)*0.8</f>
        <v>0.74647964603660111</v>
      </c>
      <c r="S18">
        <v>0.79</v>
      </c>
      <c r="T18">
        <f>Male!T18/(Pop_male!T18*10^6)*0.9</f>
        <v>0.8630904499688723</v>
      </c>
      <c r="U18">
        <f>Male!U18/(Pop_male!U18*10^6)</f>
        <v>0.85309402175800031</v>
      </c>
      <c r="V18">
        <f>Male!V18/(Pop_male!V18*10^6)*0.85</f>
        <v>0.77557105088060574</v>
      </c>
      <c r="W18">
        <f>Male!W18/(Pop_male!W18*10^6)</f>
        <v>0.87071184204525498</v>
      </c>
      <c r="X18">
        <f>Male!X18/(Pop_male!X18*10^6)*0.86</f>
        <v>0.75821835066045273</v>
      </c>
      <c r="Y18">
        <f>Male!Y18/(Pop_male!Y18*10^6)</f>
        <v>0.89243274650584492</v>
      </c>
      <c r="AA18">
        <f>Male!AA18/(Pop_male!AA18*10^6)</f>
        <v>0.71349761815463908</v>
      </c>
      <c r="AB18">
        <f>Male!AB18/(Pop_male!AB18*10^6)</f>
        <v>0.77444587078541582</v>
      </c>
      <c r="AE18">
        <f>Male!AE18/(Pop_male!AE18*10^6)*0.85</f>
        <v>0.761056165929198</v>
      </c>
      <c r="AF18">
        <f>Male!AF18/(Pop_male!AF18*10^6)</f>
        <v>0.75501307726408307</v>
      </c>
      <c r="AG18">
        <f>Male!AG18/(Pop_male!AG18*10^6)*0.8</f>
        <v>0.77526425496736517</v>
      </c>
      <c r="AH18">
        <f>Male!AH18/(Pop_male!AH18*10^6)</f>
        <v>0.8395009957174262</v>
      </c>
      <c r="AI18">
        <f>Male!AI18/(Pop_male!AI18*10^6)</f>
        <v>0.86735993753070117</v>
      </c>
      <c r="AJ18">
        <f>Male!AJ18/(Pop_male!AJ18*10^6)*0.8</f>
        <v>0.69737208461067313</v>
      </c>
      <c r="AS18">
        <f>Male!AS18/(Pop_male!AS18*10^6)</f>
        <v>0.7226458906623674</v>
      </c>
      <c r="AT18">
        <f>Male!AT18/(Pop_male!AT18*10^6)</f>
        <v>0.74896291053613329</v>
      </c>
      <c r="AZ18">
        <f>Male!AZ18/(Pop_male!AZ18*10^6)*0.9</f>
        <v>0.82734904926042474</v>
      </c>
      <c r="BA18">
        <f>Male!BA18/(Pop_male!BA18*10^6)</f>
        <v>0.88382455980948471</v>
      </c>
      <c r="BB18">
        <f>Male!BB18/(Pop_male!BB18*10^6)*0.85</f>
        <v>0.77960493675473586</v>
      </c>
      <c r="BC18">
        <f>Male!BC18/(Pop_male!BC18*10^6)</f>
        <v>0.82350797829979927</v>
      </c>
      <c r="BD18">
        <f>Male!BD18/(Pop_male!BD18*10^6)</f>
        <v>0.81942661182072674</v>
      </c>
      <c r="BF18">
        <f>Male!BF18/(Pop_male!BF18*10^6)*0.75</f>
        <v>0.66197403191599635</v>
      </c>
    </row>
    <row r="19" spans="1:58" x14ac:dyDescent="0.2">
      <c r="A19" s="1">
        <v>1970</v>
      </c>
      <c r="B19">
        <f>Male!B19/(Pop_male!B19*10^6)</f>
        <v>0.84426584058838772</v>
      </c>
      <c r="C19">
        <f>Male!C19/(Pop_male!C19*10^6)</f>
        <v>0.86140124909081051</v>
      </c>
      <c r="D19">
        <f>Male!D19/(Pop_male!D19*10^6)</f>
        <v>0.81753228102486741</v>
      </c>
      <c r="E19">
        <f>Male!E19/(Pop_male!E19*10^6)*0.8</f>
        <v>0.78973025415018128</v>
      </c>
      <c r="F19">
        <f>Male!F19/(Pop_male!F19*10^6)</f>
        <v>0.71720944726590585</v>
      </c>
      <c r="G19">
        <f>Male!G19/(Pop_male!G19*10^6)</f>
        <v>0.75736332040324938</v>
      </c>
      <c r="I19">
        <f>Male!I19/(Pop_male!I19*10^6)</f>
        <v>0.95103817192534734</v>
      </c>
      <c r="J19">
        <f>Male!J19/(Pop_male!J19*10^6)</f>
        <v>0.62433154400918045</v>
      </c>
      <c r="L19">
        <f>Male!L19/(Pop_male!L19*10^6)</f>
        <v>0.6295165972558624</v>
      </c>
      <c r="N19">
        <f>Male!N19/(Pop_male!N19*10^6)</f>
        <v>0.86287004906766385</v>
      </c>
      <c r="O19">
        <f>Male!O19/(Pop_male!O19*10^6)</f>
        <v>0.75515038716628624</v>
      </c>
      <c r="P19">
        <f>Male!P19/(Pop_male!P19*10^6)*0.8</f>
        <v>0.72359217880613258</v>
      </c>
      <c r="Q19">
        <f>Male!Q19/(Pop_male!Q19*10^6)</f>
        <v>0.87177781937873866</v>
      </c>
      <c r="S19">
        <v>0.82099999999999995</v>
      </c>
      <c r="T19">
        <f>Male!T19/(Pop_male!T19*10^6)*0.9</f>
        <v>0.80884969046843058</v>
      </c>
      <c r="U19">
        <f>Male!U19/(Pop_male!U19*10^6)</f>
        <v>0.77637894006072805</v>
      </c>
      <c r="V19">
        <f>Male!V19/(Pop_male!V19*10^6)*0.85</f>
        <v>0.70605366455003671</v>
      </c>
      <c r="W19">
        <f>Male!W19/(Pop_male!W19*10^6)</f>
        <v>0.77429489505853444</v>
      </c>
      <c r="X19">
        <f>Male!X19/(Pop_male!X19*10^6)*0.9</f>
        <v>0.74323982128462085</v>
      </c>
      <c r="Y19">
        <f>Male!Y19/(Pop_male!Y19*10^6)</f>
        <v>0.83684979967557749</v>
      </c>
      <c r="AA19">
        <f>Male!AA19/(Pop_male!AA19*10^6)</f>
        <v>0.71456029094066154</v>
      </c>
      <c r="AB19">
        <f>Male!AB19/(Pop_male!AB19*10^6)</f>
        <v>0.69778024312639753</v>
      </c>
      <c r="AC19">
        <f>Male!AC19/(Pop_male!AC19*10^6)*0.8</f>
        <v>0.79601995205483067</v>
      </c>
      <c r="AE19">
        <f>Male!AE19/(Pop_male!AE19*10^6)</f>
        <v>0.73469359063553241</v>
      </c>
      <c r="AF19">
        <f>Male!AF19/(Pop_male!AF19*10^6)*0.75</f>
        <v>0.77080887327713121</v>
      </c>
      <c r="AH19">
        <f>Male!AH19/(Pop_male!AH19*10^6)</f>
        <v>0.83468224717290873</v>
      </c>
      <c r="AI19">
        <f>Male!AI19/(Pop_male!AI19*10^6)</f>
        <v>0.79449938045737223</v>
      </c>
      <c r="AJ19">
        <f>Male!AJ19/(Pop_male!AJ19*10^6)*0.8</f>
        <v>0.75484026407796112</v>
      </c>
      <c r="AS19">
        <f>Male!AS19/(Pop_male!AS19*10^6)</f>
        <v>0.82572731409794398</v>
      </c>
      <c r="AT19">
        <f>Male!AT19/(Pop_male!AT19*10^6)</f>
        <v>0.9030247753367171</v>
      </c>
      <c r="AV19">
        <f>Male!AV19/(Pop_male!AV19*10^6)*0.6</f>
        <v>0.82153312289622316</v>
      </c>
      <c r="AW19">
        <f>Male!AW19/(Pop_male!AW19*10^6)*0.8</f>
        <v>0.91520349257744837</v>
      </c>
      <c r="AZ19">
        <f>Male!AZ19/(Pop_male!AZ19*10^6)</f>
        <v>0.84993047013124612</v>
      </c>
      <c r="BA19">
        <f>Male!BA19/(Pop_male!BA19*10^6)</f>
        <v>0.79331312216703576</v>
      </c>
      <c r="BB19">
        <f>Male!BB19/(Pop_male!BB19*10^6)</f>
        <v>0.84752178495685404</v>
      </c>
      <c r="BC19">
        <f>Male!BC19/(Pop_male!BC19*10^6)</f>
        <v>0.84508372180047509</v>
      </c>
      <c r="BD19">
        <f>Male!BD19/(Pop_male!BD19*10^6)</f>
        <v>0.79741943728811349</v>
      </c>
      <c r="BF19">
        <f>Male!BF19/(Pop_male!BF19*10^6)*0.85</f>
        <v>0.63454508088411254</v>
      </c>
    </row>
    <row r="20" spans="1:58" x14ac:dyDescent="0.2">
      <c r="A20" s="1">
        <v>1980</v>
      </c>
      <c r="B20">
        <f>Male!B20/(Pop_male!B20*10^6)</f>
        <v>0.75410372410459259</v>
      </c>
      <c r="C20">
        <f>Male!C20/(Pop_male!C20*10^6)</f>
        <v>0.8679536013351975</v>
      </c>
      <c r="D20">
        <f>Male!D20/(Pop_male!D20*10^6)</f>
        <v>0.74952264213025765</v>
      </c>
      <c r="E20">
        <f>Male!E20/(Pop_male!E20*10^6)*0.8</f>
        <v>0.79253300428789031</v>
      </c>
      <c r="F20">
        <f>Male!F20/(Pop_male!F20*10^6)</f>
        <v>0.82708133590768784</v>
      </c>
      <c r="G20">
        <f>Male!G20/(Pop_male!G20*10^6)</f>
        <v>0.80079013665030407</v>
      </c>
      <c r="I20">
        <f>Male!I20/(Pop_male!I20*10^6)</f>
        <v>0.98492828867547855</v>
      </c>
      <c r="J20">
        <f>Male!J20/(Pop_male!J20*10^6)</f>
        <v>0.70492189463060695</v>
      </c>
      <c r="K20">
        <f>Male!K20/(Pop_male!K20*10^6)</f>
        <v>0.85118530455690733</v>
      </c>
      <c r="L20">
        <f>0.72</f>
        <v>0.72</v>
      </c>
      <c r="M20">
        <f>Male!M20/(Pop_male!M20*10^6)*1.2</f>
        <v>0.76687116730426552</v>
      </c>
      <c r="N20">
        <f>Male!N20/(Pop_male!N20*10^6)</f>
        <v>0.85687682151382516</v>
      </c>
      <c r="O20">
        <f>Male!O20/(Pop_male!O20*10^6)</f>
        <v>0.64861268789727844</v>
      </c>
      <c r="P20">
        <f>Male!P20/(Pop_male!P20*10^6)</f>
        <v>0.8020937932897314</v>
      </c>
      <c r="Q20">
        <f>Male!Q20/(Pop_male!Q20*10^6)</f>
        <v>0.75106425700439061</v>
      </c>
      <c r="R20">
        <f>Male!R20/(Pop_male!R20*10^6)*0.8</f>
        <v>0.83882140499942648</v>
      </c>
      <c r="S20">
        <v>0.79500000000000004</v>
      </c>
      <c r="T20">
        <f>Male!T20/(Pop_male!T20*10^6)</f>
        <v>0.74674482062816872</v>
      </c>
      <c r="U20">
        <f>Male!U20/(Pop_male!U20*10^6)</f>
        <v>0.73575825728878075</v>
      </c>
      <c r="V20">
        <f>Male!V20/(Pop_male!V20*10^6)*0.85</f>
        <v>0.70884918739917235</v>
      </c>
      <c r="W20">
        <f>Male!W20/(Pop_male!W20*10^6)</f>
        <v>0.83981905538747348</v>
      </c>
      <c r="X20">
        <f>Male!X20/(Pop_male!X20*10^6)</f>
        <v>0.77835098491830457</v>
      </c>
      <c r="Y20">
        <f>Male!Y20/(Pop_male!Y20*10^6)</f>
        <v>0.82777015337324023</v>
      </c>
      <c r="Z20">
        <f>Male!Z20/(Pop_male!Z20*10^6)*0.75</f>
        <v>0.69237941336112718</v>
      </c>
      <c r="AA20">
        <f>Male!AA20/(Pop_male!AA20*10^6)</f>
        <v>0.69157163732316784</v>
      </c>
      <c r="AB20">
        <f>Male!AB20/(Pop_male!AB20*10^6)</f>
        <v>0.7506788469182516</v>
      </c>
      <c r="AD20">
        <f>Male!AD20/(Pop_male!AD20*10^6)</f>
        <v>0.69086623058982244</v>
      </c>
      <c r="AE20">
        <f>Male!AE20/(Pop_male!AE20*10^6)</f>
        <v>0.79408579275477231</v>
      </c>
      <c r="AG20">
        <f>Male!AG20/(Pop_male!AG20*10^6)</f>
        <v>0.87308818319844106</v>
      </c>
      <c r="AH20">
        <f>Male!AH20/(Pop_male!AH20*10^6)</f>
        <v>0.77287051102260729</v>
      </c>
      <c r="AI20">
        <f>Male!AI20/(Pop_male!AI20*10^6)</f>
        <v>0.83526205391443931</v>
      </c>
      <c r="AJ20">
        <f>Male!AJ20/(Pop_male!AJ20*10^6)</f>
        <v>0.82652433127002334</v>
      </c>
      <c r="AS20">
        <f>Male!AS20/(Pop_male!AS20*10^6)*0.8</f>
        <v>0.72390716822193735</v>
      </c>
      <c r="AT20">
        <f>Male!AT20/(Pop_male!AT20*10^6)</f>
        <v>0.80015122101879765</v>
      </c>
      <c r="AV20">
        <f>Male!AV20/(Pop_male!AV20*10^6)</f>
        <v>0.84269221713540399</v>
      </c>
      <c r="AW20">
        <f>Male!AW20/(Pop_male!AW20*10^6)</f>
        <v>0.94118830283314781</v>
      </c>
      <c r="AY20">
        <f>Male!AY20/(Pop_male!AY20*10^6)</f>
        <v>0.77834213617055148</v>
      </c>
      <c r="AZ20">
        <f>Male!AZ20/(Pop_male!AZ20*10^6)</f>
        <v>0.8371706101693781</v>
      </c>
      <c r="BA20">
        <f>Male!BA20/(Pop_male!BA20*10^6)</f>
        <v>0.77584271304222219</v>
      </c>
      <c r="BB20">
        <f>Male!BB20/(Pop_male!BB20*10^6)</f>
        <v>0.88452844802975661</v>
      </c>
      <c r="BC20">
        <f>Male!BC20/(Pop_male!BC20*10^6)</f>
        <v>0.72622661638298136</v>
      </c>
      <c r="BD20">
        <f>Male!BD20/(Pop_male!BD20*10^6)</f>
        <v>0.78665503903041978</v>
      </c>
      <c r="BF20">
        <f>Male!BF20/(Pop_male!BF20*10^6)</f>
        <v>0.65182796016778632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20"/>
  <sheetViews>
    <sheetView topLeftCell="AL1" workbookViewId="0">
      <selection sqref="A1:XFD1048576"/>
    </sheetView>
  </sheetViews>
  <sheetFormatPr baseColWidth="10" defaultColWidth="8.83203125" defaultRowHeight="15" x14ac:dyDescent="0.2"/>
  <cols>
    <col min="1" max="1" width="9" style="2" bestFit="1" customWidth="1"/>
    <col min="2" max="2" width="19.1640625" style="2" customWidth="1"/>
    <col min="3" max="3" width="10.6640625" style="2" bestFit="1" customWidth="1"/>
    <col min="4" max="4" width="9.6640625" style="2" bestFit="1" customWidth="1"/>
    <col min="5" max="5" width="10.6640625" style="2" bestFit="1" customWidth="1"/>
    <col min="6" max="6" width="21" style="2" customWidth="1"/>
    <col min="7" max="7" width="10.6640625" style="2" bestFit="1" customWidth="1"/>
    <col min="8" max="10" width="9.6640625" style="2" bestFit="1" customWidth="1"/>
    <col min="11" max="11" width="11.6640625" style="2" bestFit="1" customWidth="1"/>
    <col min="12" max="12" width="9.6640625" style="2" bestFit="1" customWidth="1"/>
    <col min="13" max="13" width="10.6640625" style="2" bestFit="1" customWidth="1"/>
    <col min="14" max="15" width="9.6640625" style="2" bestFit="1" customWidth="1"/>
    <col min="16" max="21" width="10.6640625" style="2" bestFit="1" customWidth="1"/>
    <col min="22" max="22" width="11.6640625" style="2" bestFit="1" customWidth="1"/>
    <col min="23" max="25" width="10.6640625" style="2" bestFit="1" customWidth="1"/>
    <col min="26" max="26" width="9.6640625" style="2" bestFit="1" customWidth="1"/>
    <col min="27" max="27" width="10.6640625" style="2" bestFit="1" customWidth="1"/>
    <col min="28" max="29" width="9.6640625" style="2" bestFit="1" customWidth="1"/>
    <col min="30" max="31" width="10.6640625" style="2" bestFit="1" customWidth="1"/>
    <col min="32" max="32" width="9.6640625" style="2" bestFit="1" customWidth="1"/>
    <col min="33" max="33" width="10.6640625" style="2" bestFit="1" customWidth="1"/>
    <col min="34" max="36" width="9.6640625" style="2" bestFit="1" customWidth="1"/>
    <col min="37" max="44" width="9" style="2" bestFit="1" customWidth="1"/>
    <col min="45" max="46" width="10.6640625" style="2" bestFit="1" customWidth="1"/>
    <col min="47" max="47" width="9" style="2" bestFit="1" customWidth="1"/>
    <col min="48" max="48" width="11.6640625" style="2" bestFit="1" customWidth="1"/>
    <col min="49" max="49" width="9.6640625" style="2" bestFit="1" customWidth="1"/>
    <col min="50" max="50" width="9" style="2" bestFit="1" customWidth="1"/>
    <col min="51" max="52" width="9.6640625" style="2" bestFit="1" customWidth="1"/>
    <col min="53" max="54" width="10.6640625" style="2" bestFit="1" customWidth="1"/>
    <col min="55" max="55" width="9.6640625" style="2" bestFit="1" customWidth="1"/>
    <col min="56" max="56" width="11.6640625" style="2" bestFit="1" customWidth="1"/>
    <col min="57" max="57" width="10.83203125" style="2" bestFit="1" customWidth="1"/>
    <col min="58" max="58" width="9.83203125" style="2" bestFit="1" customWidth="1"/>
    <col min="59" max="16384" width="8.83203125" style="2"/>
  </cols>
  <sheetData>
    <row r="1" spans="1:66" ht="16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65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</row>
    <row r="2" spans="1:66" s="5" customFormat="1" x14ac:dyDescent="0.2">
      <c r="A2" s="13">
        <v>1800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</row>
    <row r="3" spans="1:66" s="5" customFormat="1" x14ac:dyDescent="0.2">
      <c r="A3" s="13">
        <v>1810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</row>
    <row r="4" spans="1:66" s="5" customFormat="1" x14ac:dyDescent="0.2">
      <c r="A4" s="13">
        <v>1820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>
        <v>2880000</v>
      </c>
      <c r="BE4" s="13"/>
      <c r="BF4" s="13"/>
      <c r="BG4" s="13"/>
      <c r="BH4" s="13"/>
      <c r="BI4" s="13"/>
      <c r="BJ4" s="13"/>
      <c r="BK4" s="13"/>
      <c r="BL4" s="13"/>
      <c r="BM4" s="13"/>
      <c r="BN4" s="13"/>
    </row>
    <row r="5" spans="1:66" s="5" customFormat="1" x14ac:dyDescent="0.2">
      <c r="A5" s="13">
        <v>1830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>
        <v>3930000</v>
      </c>
      <c r="BE5" s="13"/>
      <c r="BF5" s="13"/>
      <c r="BG5" s="13"/>
      <c r="BH5" s="13"/>
      <c r="BI5" s="13"/>
      <c r="BJ5" s="13"/>
      <c r="BK5" s="13"/>
      <c r="BL5" s="13"/>
      <c r="BM5" s="13"/>
      <c r="BN5" s="13"/>
    </row>
    <row r="6" spans="1:66" s="5" customFormat="1" x14ac:dyDescent="0.2">
      <c r="A6" s="13">
        <v>1840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>
        <f>Female!T6+Male!T6</f>
        <v>6906000</v>
      </c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>
        <f>Female!AH6+Male!AH6</f>
        <v>1251000</v>
      </c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>
        <v>5420000</v>
      </c>
      <c r="BE6" s="13"/>
      <c r="BF6" s="13"/>
      <c r="BG6" s="13"/>
      <c r="BH6" s="13"/>
      <c r="BI6" s="13"/>
      <c r="BJ6" s="13"/>
      <c r="BK6" s="13"/>
      <c r="BL6" s="13"/>
      <c r="BM6" s="13"/>
      <c r="BN6" s="13"/>
    </row>
    <row r="7" spans="1:66" s="5" customFormat="1" x14ac:dyDescent="0.2">
      <c r="A7" s="13">
        <v>1850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5">
        <v>1100000</v>
      </c>
      <c r="O7" s="13"/>
      <c r="P7" s="13"/>
      <c r="Q7" s="13"/>
      <c r="R7" s="13"/>
      <c r="S7" s="13"/>
      <c r="T7" s="13">
        <f>Female!T7+Male!T7</f>
        <v>9330000</v>
      </c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>
        <f>Female!AH7+Male!AH7</f>
        <v>1249000</v>
      </c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>
        <v>7700000</v>
      </c>
      <c r="BE7" s="13"/>
      <c r="BF7" s="13"/>
      <c r="BG7" s="13"/>
      <c r="BH7" s="13"/>
      <c r="BI7" s="13"/>
      <c r="BJ7" s="13"/>
      <c r="BK7" s="13"/>
      <c r="BL7" s="13"/>
      <c r="BM7" s="13"/>
      <c r="BN7" s="13"/>
    </row>
    <row r="8" spans="1:66" s="5" customFormat="1" x14ac:dyDescent="0.2">
      <c r="A8" s="13">
        <v>1860</v>
      </c>
      <c r="B8" s="13"/>
      <c r="C8" s="14">
        <v>1014075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>
        <f>Female!N8+Male!N8</f>
        <v>1252000</v>
      </c>
      <c r="O8" s="13"/>
      <c r="P8" s="13"/>
      <c r="Q8" s="13">
        <f>Female!Q8+Male!Q8</f>
        <v>6532000</v>
      </c>
      <c r="R8" s="13"/>
      <c r="S8" s="13"/>
      <c r="T8" s="13">
        <f>Female!T8+Male!T8</f>
        <v>10518000</v>
      </c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>
        <f>Female!AZ8+Male!AZ8</f>
        <v>1037000</v>
      </c>
      <c r="BA8" s="13"/>
      <c r="BB8" s="13"/>
      <c r="BC8" s="13"/>
      <c r="BD8" s="13">
        <v>10530000</v>
      </c>
      <c r="BE8" s="13"/>
      <c r="BF8" s="13"/>
      <c r="BG8" s="13"/>
      <c r="BH8" s="13"/>
      <c r="BI8" s="13"/>
      <c r="BJ8" s="13"/>
      <c r="BK8" s="13"/>
      <c r="BL8" s="13"/>
      <c r="BM8" s="13"/>
      <c r="BN8" s="13"/>
    </row>
    <row r="9" spans="1:66" s="5" customFormat="1" x14ac:dyDescent="0.2">
      <c r="A9" s="13">
        <v>1870</v>
      </c>
      <c r="B9" s="13"/>
      <c r="C9" s="13"/>
      <c r="D9" s="13"/>
      <c r="E9" s="13"/>
      <c r="F9" s="13">
        <v>5317000</v>
      </c>
      <c r="G9" s="13"/>
      <c r="H9" s="13"/>
      <c r="I9" s="13"/>
      <c r="J9" s="13"/>
      <c r="K9" s="13"/>
      <c r="L9" s="13"/>
      <c r="M9" s="13"/>
      <c r="N9" s="13">
        <f>Female!N9+Male!N9</f>
        <v>1422000</v>
      </c>
      <c r="O9" s="13"/>
      <c r="P9" s="13"/>
      <c r="Q9" s="13">
        <f>Female!Q9+Male!Q9</f>
        <v>7187000</v>
      </c>
      <c r="R9" s="13"/>
      <c r="S9" s="13"/>
      <c r="T9" s="13">
        <f>Female!T9+Male!T9</f>
        <v>11883000</v>
      </c>
      <c r="U9" s="13"/>
      <c r="V9" s="13"/>
      <c r="W9" s="13"/>
      <c r="X9" s="13">
        <f>Female!X9+Male!X9</f>
        <v>14262000</v>
      </c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>
        <f>Female!AI9+Male!AI9</f>
        <v>814000</v>
      </c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>
        <f>Female!AZ9+Male!AZ9</f>
        <v>1522000</v>
      </c>
      <c r="BA9" s="13"/>
      <c r="BB9" s="13"/>
      <c r="BC9" s="13"/>
      <c r="BD9" s="13">
        <v>12920000</v>
      </c>
      <c r="BE9" s="13"/>
      <c r="BF9" s="13"/>
      <c r="BG9" s="13"/>
      <c r="BH9" s="13"/>
      <c r="BI9" s="13"/>
      <c r="BJ9" s="13"/>
      <c r="BK9" s="13"/>
      <c r="BL9" s="13"/>
      <c r="BM9" s="13"/>
      <c r="BN9" s="13"/>
    </row>
    <row r="10" spans="1:66" s="5" customFormat="1" x14ac:dyDescent="0.2">
      <c r="A10" s="13">
        <v>1880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>
        <f>Female!M10+Male!M10</f>
        <v>17632000</v>
      </c>
      <c r="N10" s="13">
        <f>Female!N10+Male!N10</f>
        <v>1709000</v>
      </c>
      <c r="O10" s="13"/>
      <c r="P10" s="13"/>
      <c r="Q10" s="13">
        <f>Female!Q10+Male!Q10</f>
        <v>6996000</v>
      </c>
      <c r="R10" s="13"/>
      <c r="S10" s="13"/>
      <c r="T10" s="13">
        <f>Female!T10+Male!T10</f>
        <v>12839000</v>
      </c>
      <c r="U10" s="13"/>
      <c r="V10" s="13"/>
      <c r="W10" s="13"/>
      <c r="X10" s="13">
        <f>Female!X10+Male!X10</f>
        <v>16741000</v>
      </c>
      <c r="Y10" s="13"/>
      <c r="Z10" s="13"/>
      <c r="AA10" s="13"/>
      <c r="AB10" s="13"/>
      <c r="AC10" s="13"/>
      <c r="AD10" s="13"/>
      <c r="AE10" s="13"/>
      <c r="AF10" s="13"/>
      <c r="AG10" s="13"/>
      <c r="AH10" s="13">
        <f>Female!AH10+Male!AH10</f>
        <v>1646000</v>
      </c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>
        <f>Female!AZ10+Male!AZ10</f>
        <v>1696000</v>
      </c>
      <c r="BA10" s="13"/>
      <c r="BB10" s="13"/>
      <c r="BC10" s="13"/>
      <c r="BD10" s="13">
        <v>17390000</v>
      </c>
      <c r="BE10" s="13"/>
      <c r="BF10" s="13"/>
      <c r="BG10" s="13"/>
      <c r="BH10" s="13"/>
      <c r="BI10" s="13"/>
      <c r="BJ10" s="13"/>
      <c r="BK10" s="13"/>
      <c r="BL10" s="13"/>
      <c r="BM10" s="13"/>
      <c r="BN10" s="13"/>
    </row>
    <row r="11" spans="1:66" s="5" customFormat="1" x14ac:dyDescent="0.2">
      <c r="A11" s="13">
        <v>1890</v>
      </c>
      <c r="B11" s="13"/>
      <c r="C11" s="13">
        <f>Female!C11+Male!C11</f>
        <v>2652000</v>
      </c>
      <c r="D11" s="13"/>
      <c r="E11" s="13"/>
      <c r="G11" s="13">
        <f>Female!G11+Male!G11</f>
        <v>1612000</v>
      </c>
      <c r="H11" s="13"/>
      <c r="I11" s="13"/>
      <c r="J11" s="13"/>
      <c r="K11" s="13"/>
      <c r="L11" s="13"/>
      <c r="M11" s="13">
        <f>Female!M11+Male!M11</f>
        <v>20772000</v>
      </c>
      <c r="N11" s="13">
        <f>Female!N11+Male!N11</f>
        <v>2039000</v>
      </c>
      <c r="O11" s="13"/>
      <c r="P11" s="13"/>
      <c r="Q11" s="13"/>
      <c r="R11" s="13"/>
      <c r="S11" s="13"/>
      <c r="T11" s="13">
        <f>Female!T11+Male!T11</f>
        <v>14498000</v>
      </c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>
        <f>Female!AH11+Male!AH11</f>
        <v>1921000</v>
      </c>
      <c r="AI11" s="13">
        <f>Female!AI11+Male!AI11</f>
        <v>774000</v>
      </c>
      <c r="AJ11" s="13">
        <f>Female!AJ11+Male!AJ11</f>
        <v>293000</v>
      </c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>
        <f>Female!AV11+Male!AV11</f>
        <v>28667000</v>
      </c>
      <c r="AW11" s="13"/>
      <c r="AX11" s="13"/>
      <c r="AY11" s="13"/>
      <c r="AZ11" s="13">
        <f>Female!AZ11+Male!AZ11</f>
        <v>1634000</v>
      </c>
      <c r="BA11" s="13"/>
      <c r="BB11" s="13"/>
      <c r="BC11" s="13"/>
      <c r="BD11" s="5">
        <v>23740000</v>
      </c>
      <c r="BE11" s="13"/>
      <c r="BF11" s="13"/>
    </row>
    <row r="12" spans="1:66" s="5" customFormat="1" x14ac:dyDescent="0.2">
      <c r="A12" s="13">
        <v>1900</v>
      </c>
      <c r="B12" s="13"/>
      <c r="C12" s="13"/>
      <c r="D12" s="13">
        <f>Female!D12+Male!D12</f>
        <v>1653000</v>
      </c>
      <c r="E12" s="13"/>
      <c r="F12" s="5">
        <v>8124000</v>
      </c>
      <c r="G12" s="13">
        <f>Female!G12+Male!G12</f>
        <v>1783000</v>
      </c>
      <c r="H12" s="13"/>
      <c r="I12" s="13"/>
      <c r="J12" s="13"/>
      <c r="K12" s="13"/>
      <c r="L12" s="13"/>
      <c r="M12" s="13">
        <f>Female!M12+Male!M12</f>
        <v>26826000</v>
      </c>
      <c r="N12" s="13">
        <f>Female!N12+Male!N12</f>
        <v>1139000</v>
      </c>
      <c r="O12" s="13"/>
      <c r="P12" s="13">
        <f>Female!P12+Male!P12</f>
        <v>3528000</v>
      </c>
      <c r="Q12" s="13">
        <f>Female!Q12+Male!Q12</f>
        <v>7543000</v>
      </c>
      <c r="R12" s="13"/>
      <c r="S12" s="13"/>
      <c r="T12" s="13">
        <f>Female!T12+Male!T12</f>
        <v>16302000</v>
      </c>
      <c r="U12" s="5">
        <v>12293000</v>
      </c>
      <c r="V12" s="13">
        <f>Female!V12+Male!V12</f>
        <v>135521000</v>
      </c>
      <c r="W12" s="13"/>
      <c r="X12" s="13">
        <f>Female!X12+Male!X12</f>
        <v>16454000</v>
      </c>
      <c r="Y12" s="13"/>
      <c r="Z12" s="13"/>
      <c r="AA12" s="13"/>
      <c r="AB12" s="13"/>
      <c r="AC12" s="13"/>
      <c r="AD12" s="13"/>
      <c r="AE12" s="13">
        <f>Female!AE12+Male!AE12</f>
        <v>8676000</v>
      </c>
      <c r="AF12" s="13"/>
      <c r="AG12" s="13"/>
      <c r="AH12" s="13">
        <f>Female!AH12+Male!AH12</f>
        <v>2258000</v>
      </c>
      <c r="AI12" s="13">
        <f>Female!AI12+Male!AI12</f>
        <v>882000</v>
      </c>
      <c r="AJ12" s="13">
        <f>Female!AJ12+Male!AJ12</f>
        <v>342000</v>
      </c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>
        <f>Female!AZ12+Male!AZ12</f>
        <v>2072000</v>
      </c>
      <c r="BA12" s="13"/>
      <c r="BB12" s="13"/>
      <c r="BC12" s="13"/>
      <c r="BD12" s="5">
        <v>29070000</v>
      </c>
      <c r="BE12" s="13"/>
      <c r="BF12" s="13"/>
    </row>
    <row r="13" spans="1:66" s="5" customFormat="1" x14ac:dyDescent="0.2">
      <c r="A13" s="13">
        <v>1910</v>
      </c>
      <c r="B13" s="13"/>
      <c r="C13" s="13">
        <f>Female!C13+Male!C13</f>
        <v>3162000</v>
      </c>
      <c r="D13" s="13">
        <f>Female!D13+Male!D13</f>
        <v>1941000</v>
      </c>
      <c r="E13" s="13"/>
      <c r="F13" s="13"/>
      <c r="G13" s="13">
        <f>Female!G13+Male!G13</f>
        <v>2724000</v>
      </c>
      <c r="H13" s="13"/>
      <c r="I13" s="13"/>
      <c r="J13" s="13"/>
      <c r="K13" s="13"/>
      <c r="L13" s="13"/>
      <c r="M13" s="13"/>
      <c r="N13" s="13">
        <f>Female!N13+Male!N13</f>
        <v>1231000</v>
      </c>
      <c r="O13" s="13"/>
      <c r="P13" s="13">
        <f>Female!P13+Male!P13</f>
        <v>5896000</v>
      </c>
      <c r="Q13" s="13">
        <f>Female!Q13+Male!Q13</f>
        <v>7497000</v>
      </c>
      <c r="R13" s="13"/>
      <c r="S13" s="13"/>
      <c r="T13" s="13">
        <f>Female!T13+Male!T13</f>
        <v>18344000</v>
      </c>
      <c r="U13" s="13"/>
      <c r="V13" s="13">
        <f>Female!V13+Male!V13</f>
        <v>143764000</v>
      </c>
      <c r="W13" s="13"/>
      <c r="X13" s="13">
        <f>Female!X13+Male!X13</f>
        <v>16401000</v>
      </c>
      <c r="Y13" s="13"/>
      <c r="Z13" s="13"/>
      <c r="AA13" s="13"/>
      <c r="AB13" s="13"/>
      <c r="AC13" s="13"/>
      <c r="AD13" s="13"/>
      <c r="AE13" s="13">
        <f>Female!AE13+Male!AE13</f>
        <v>5618000</v>
      </c>
      <c r="AF13" s="13"/>
      <c r="AG13" s="13"/>
      <c r="AH13" s="13"/>
      <c r="AI13" s="13">
        <f>Female!AI13+Male!AI13</f>
        <v>945000</v>
      </c>
      <c r="AJ13" s="13">
        <f>Female!AJ13+Male!AJ13</f>
        <v>444000</v>
      </c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>
        <f>Female!AZ13+Male!AZ13</f>
        <v>2199000</v>
      </c>
      <c r="BA13" s="13"/>
      <c r="BB13" s="13"/>
      <c r="BC13" s="13"/>
      <c r="BD13" s="5">
        <v>36730000</v>
      </c>
      <c r="BE13" s="13"/>
      <c r="BF13" s="13">
        <f>Female!BF13+Male!BF13</f>
        <v>3723000</v>
      </c>
    </row>
    <row r="14" spans="1:66" s="5" customFormat="1" x14ac:dyDescent="0.2">
      <c r="A14" s="13">
        <v>1920</v>
      </c>
      <c r="B14" s="13"/>
      <c r="C14" s="13"/>
      <c r="D14" s="13">
        <f>Female!D14+Male!D14</f>
        <v>2298000</v>
      </c>
      <c r="E14" s="13"/>
      <c r="F14" s="5">
        <v>9151000</v>
      </c>
      <c r="G14" s="13">
        <f>Female!G14+Male!G14</f>
        <v>3171000</v>
      </c>
      <c r="H14" s="13"/>
      <c r="I14" s="13"/>
      <c r="J14" s="13"/>
      <c r="K14" s="13"/>
      <c r="L14" s="13"/>
      <c r="M14" s="13">
        <f>Female!M14+Male!M14</f>
        <v>32009000</v>
      </c>
      <c r="N14" s="13">
        <f>Female!N14+Male!N14</f>
        <v>1360000</v>
      </c>
      <c r="O14" s="13"/>
      <c r="P14" s="13">
        <f>Female!P14+Male!P14</f>
        <v>5845000</v>
      </c>
      <c r="Q14" s="13">
        <f>Female!Q14+Male!Q14</f>
        <v>8093000</v>
      </c>
      <c r="R14" s="13"/>
      <c r="S14" s="13"/>
      <c r="T14" s="13">
        <f>Female!T14+Male!T14</f>
        <v>19359000</v>
      </c>
      <c r="U14" s="13"/>
      <c r="V14" s="13">
        <f>Female!V14+Male!V14</f>
        <v>140651000</v>
      </c>
      <c r="W14" s="13"/>
      <c r="X14" s="13">
        <f>Female!X14+Male!X14</f>
        <v>18283000</v>
      </c>
      <c r="Y14" s="13">
        <f>Female!Y14+Male!Y14</f>
        <v>26965000</v>
      </c>
      <c r="Z14" s="13"/>
      <c r="AA14" s="13"/>
      <c r="AB14" s="13"/>
      <c r="AC14" s="13"/>
      <c r="AD14" s="13"/>
      <c r="AE14" s="13">
        <f>Female!AE14+Male!AE14</f>
        <v>5537000</v>
      </c>
      <c r="AF14" s="13"/>
      <c r="AG14" s="13"/>
      <c r="AH14" s="13">
        <f>Female!AH14+Male!AH14</f>
        <v>2718000</v>
      </c>
      <c r="AI14" s="13">
        <f>Female!AI14+Male!AI14</f>
        <v>1072000</v>
      </c>
      <c r="AJ14" s="13">
        <f>Female!AJ14+Male!AJ14</f>
        <v>553000</v>
      </c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>
        <f>Female!AV14+Male!AV14</f>
        <v>82712000</v>
      </c>
      <c r="AW14" s="13"/>
      <c r="AX14" s="13"/>
      <c r="AY14" s="13"/>
      <c r="AZ14" s="13">
        <f>Female!AZ14+Male!AZ14</f>
        <v>2602000</v>
      </c>
      <c r="BA14" s="13"/>
      <c r="BB14" s="13"/>
      <c r="BC14" s="13"/>
      <c r="BD14" s="5">
        <v>41610000</v>
      </c>
      <c r="BE14" s="13"/>
      <c r="BF14" s="13">
        <f>Female!BF14+Male!BF14</f>
        <v>4340000</v>
      </c>
    </row>
    <row r="15" spans="1:66" s="5" customFormat="1" x14ac:dyDescent="0.2">
      <c r="A15" s="13">
        <v>1930</v>
      </c>
      <c r="B15" s="13"/>
      <c r="C15" s="13"/>
      <c r="D15" s="13">
        <f>Female!D15+Male!D15</f>
        <v>2869000</v>
      </c>
      <c r="E15" s="13"/>
      <c r="F15" s="13"/>
      <c r="G15" s="13">
        <f>Female!G15+Male!G15</f>
        <v>3929000</v>
      </c>
      <c r="H15" s="13"/>
      <c r="I15" s="13"/>
      <c r="J15" s="13">
        <f>Female!J15+Male!J15</f>
        <v>1343000</v>
      </c>
      <c r="K15" s="13"/>
      <c r="L15" s="13">
        <f>Female!L15+Male!L15</f>
        <v>2976000</v>
      </c>
      <c r="M15" s="13">
        <f>Female!M15+Male!M15</f>
        <v>32332000</v>
      </c>
      <c r="N15" s="13">
        <f>Female!N15+Male!N15</f>
        <v>1588000</v>
      </c>
      <c r="O15" s="13"/>
      <c r="P15" s="13">
        <f>Female!P15+Male!P15</f>
        <v>6095000</v>
      </c>
      <c r="Q15" s="13"/>
      <c r="R15" s="13"/>
      <c r="S15" s="13"/>
      <c r="T15" s="13">
        <f>Female!T15+Male!T15</f>
        <v>21073000</v>
      </c>
      <c r="U15" s="13"/>
      <c r="V15" s="13">
        <f>Female!V15+Male!V15</f>
        <v>148787000</v>
      </c>
      <c r="W15" s="13"/>
      <c r="X15" s="13">
        <f>Female!X15+Male!X15</f>
        <v>17262000</v>
      </c>
      <c r="Y15" s="13">
        <f>Female!Y15+Male!Y15</f>
        <v>29343000</v>
      </c>
      <c r="Z15" s="13"/>
      <c r="AA15" s="13"/>
      <c r="AB15" s="13"/>
      <c r="AC15" s="13"/>
      <c r="AD15" s="13"/>
      <c r="AE15" s="13">
        <f>Female!AE15+Male!AE15</f>
        <v>5680000</v>
      </c>
      <c r="AF15" s="13"/>
      <c r="AG15" s="13"/>
      <c r="AH15" s="13">
        <f>Female!AH15+Male!AH15</f>
        <v>3181000</v>
      </c>
      <c r="AI15" s="13">
        <f>Female!AI15+Male!AI15</f>
        <v>1165000</v>
      </c>
      <c r="AJ15" s="13">
        <f>Female!AJ15+Male!AJ15</f>
        <v>516000</v>
      </c>
      <c r="AK15" s="13"/>
      <c r="AL15" s="13"/>
      <c r="AM15" s="13"/>
      <c r="AN15" s="13"/>
      <c r="AO15" s="13"/>
      <c r="AP15" s="13"/>
      <c r="AQ15" s="13"/>
      <c r="AR15" s="13"/>
      <c r="AS15" s="13">
        <f>Female!AS15+Male!AS15</f>
        <v>6108000</v>
      </c>
      <c r="AT15" s="13"/>
      <c r="AU15" s="13"/>
      <c r="AV15" s="13"/>
      <c r="AW15" s="13"/>
      <c r="AX15" s="13"/>
      <c r="AY15" s="13"/>
      <c r="AZ15" s="13">
        <f>Female!AZ15+Male!AZ15</f>
        <v>2891000</v>
      </c>
      <c r="BA15" s="13">
        <f>Female!BA15+Male!BA15</f>
        <v>6907000</v>
      </c>
      <c r="BB15" s="13">
        <f>Female!BB15+Male!BB15</f>
        <v>7942000</v>
      </c>
      <c r="BC15" s="13">
        <f>Female!BC15+Male!BC15</f>
        <v>1790000</v>
      </c>
      <c r="BD15" s="5">
        <v>48840000</v>
      </c>
      <c r="BE15" s="13"/>
      <c r="BF15" s="13"/>
    </row>
    <row r="16" spans="1:66" s="5" customFormat="1" x14ac:dyDescent="0.2">
      <c r="A16" s="13">
        <v>1940</v>
      </c>
      <c r="B16" s="13"/>
      <c r="C16" s="13">
        <f>Female!C16+Male!C16</f>
        <v>6268000</v>
      </c>
      <c r="D16" s="13">
        <f>Female!D16+Male!D16</f>
        <v>3242000</v>
      </c>
      <c r="E16" s="13"/>
      <c r="F16" s="13">
        <f>Female!F16+Male!F16</f>
        <v>14020000</v>
      </c>
      <c r="G16" s="13">
        <f>Female!G16+Male!G16</f>
        <v>4512000</v>
      </c>
      <c r="H16" s="13"/>
      <c r="I16" s="13"/>
      <c r="J16" s="13">
        <f>Female!J16+Male!J16</f>
        <v>1339000</v>
      </c>
      <c r="K16" s="13"/>
      <c r="L16" s="13"/>
      <c r="M16" s="13">
        <f>Female!M16+Male!M16</f>
        <v>34618000</v>
      </c>
      <c r="N16" s="13">
        <f>Female!N16+Male!N16</f>
        <v>1971000</v>
      </c>
      <c r="O16" s="13">
        <f>Female!O16+Male!O16</f>
        <v>3490000</v>
      </c>
      <c r="P16" s="13">
        <f>Female!P16+Male!P16</f>
        <v>6455000</v>
      </c>
      <c r="Q16" s="13">
        <f>Female!Q16+Male!Q16</f>
        <v>9220000</v>
      </c>
      <c r="R16" s="13"/>
      <c r="S16" s="13"/>
      <c r="T16" s="13"/>
      <c r="U16" s="13"/>
      <c r="V16" s="13"/>
      <c r="W16" s="13"/>
      <c r="X16" s="13">
        <f>Female!X16+Male!X16</f>
        <v>18345000</v>
      </c>
      <c r="Y16" s="13">
        <f>Female!Y16+Male!Y16</f>
        <v>31783000</v>
      </c>
      <c r="Z16" s="13"/>
      <c r="AA16" s="13"/>
      <c r="AB16" s="13"/>
      <c r="AC16" s="13"/>
      <c r="AD16" s="13"/>
      <c r="AE16" s="13">
        <f>Female!AE16+Male!AE16</f>
        <v>6272000</v>
      </c>
      <c r="AF16" s="13"/>
      <c r="AG16" s="13"/>
      <c r="AH16" s="13">
        <f>Female!AH16+Male!AH16</f>
        <v>3866000</v>
      </c>
      <c r="AI16" s="13">
        <f>Female!AI16+Male!AI16</f>
        <v>1319901</v>
      </c>
      <c r="AJ16" s="13">
        <f>Female!AJ16+Male!AJ16</f>
        <v>680000</v>
      </c>
      <c r="AK16" s="13"/>
      <c r="AL16" s="13"/>
      <c r="AM16" s="13"/>
      <c r="AN16" s="13"/>
      <c r="AO16" s="13"/>
      <c r="AP16" s="13"/>
      <c r="AQ16" s="13"/>
      <c r="AR16" s="13"/>
      <c r="AS16" s="13">
        <f>Female!AS16+Male!AS16</f>
        <v>6842000</v>
      </c>
      <c r="AT16" s="13"/>
      <c r="AU16" s="13"/>
      <c r="AV16" s="13"/>
      <c r="AW16" s="13"/>
      <c r="AX16" s="13"/>
      <c r="AY16" s="13"/>
      <c r="AZ16" s="13">
        <f>Female!AZ16+Male!AZ16</f>
        <v>2988000</v>
      </c>
      <c r="BA16" s="13">
        <f>Female!BA16+Male!BA16</f>
        <v>8992000</v>
      </c>
      <c r="BB16" s="13">
        <f>Female!BB16+Male!BB16</f>
        <v>7651000</v>
      </c>
      <c r="BC16" s="13">
        <f>Female!BC16+Male!BC16</f>
        <v>2243000</v>
      </c>
      <c r="BD16" s="13">
        <f>Female!BD16+Male!BD16</f>
        <v>52015000</v>
      </c>
      <c r="BE16" s="13"/>
      <c r="BF16" s="13">
        <f>Female!BF16+Male!BF16</f>
        <v>5009000</v>
      </c>
    </row>
    <row r="17" spans="1:58" s="5" customFormat="1" x14ac:dyDescent="0.2">
      <c r="A17" s="13">
        <v>1950</v>
      </c>
      <c r="B17" s="13"/>
      <c r="C17" s="13">
        <f>Female!C17+Male!C17</f>
        <v>7600000</v>
      </c>
      <c r="D17" s="13">
        <f>Female!D17+Male!D17</f>
        <v>3702000</v>
      </c>
      <c r="E17" s="5">
        <v>12983000</v>
      </c>
      <c r="F17" s="13">
        <f>Female!F17+Male!F17</f>
        <v>17117000</v>
      </c>
      <c r="G17" s="13">
        <f>Female!G17+Male!G17</f>
        <v>5288000</v>
      </c>
      <c r="H17" s="13">
        <f>Female!H17+Male!H17</f>
        <v>6198000</v>
      </c>
      <c r="I17" s="13"/>
      <c r="J17" s="13">
        <f>Female!J17+Male!J17</f>
        <v>2020715</v>
      </c>
      <c r="K17" s="13"/>
      <c r="L17" s="13">
        <f>Female!L17+Male!L17</f>
        <v>3464951</v>
      </c>
      <c r="M17" s="13"/>
      <c r="N17" s="13">
        <f>Female!N17+Male!N17</f>
        <v>1952898</v>
      </c>
      <c r="O17" s="13">
        <f>Female!O17+Male!O17</f>
        <v>3512000</v>
      </c>
      <c r="P17" s="13">
        <f>Female!P17+Male!P17</f>
        <v>7864000</v>
      </c>
      <c r="Q17" s="13">
        <f>Female!Q17+Male!Q17</f>
        <v>10793000</v>
      </c>
      <c r="R17" s="13"/>
      <c r="S17" s="13"/>
      <c r="T17" s="13">
        <f>Female!T17+Male!T17</f>
        <v>22610000</v>
      </c>
      <c r="U17" s="13"/>
      <c r="V17" s="13">
        <f>Female!V17+Male!V17</f>
        <v>139576000</v>
      </c>
      <c r="W17" s="13">
        <f>Female!W17+Male!W17</f>
        <v>5394158</v>
      </c>
      <c r="X17" s="13">
        <f>Female!X17+Male!X17</f>
        <v>19079459</v>
      </c>
      <c r="Y17" s="13">
        <f>Female!Y17+Male!Y17</f>
        <v>35627000</v>
      </c>
      <c r="Z17" s="13"/>
      <c r="AA17" s="13">
        <f>Female!AA17+Male!AA17</f>
        <v>8074000</v>
      </c>
      <c r="AB17" s="13">
        <f>Female!AB17+Male!AB17</f>
        <v>2897000</v>
      </c>
      <c r="AC17" s="13"/>
      <c r="AD17" s="13"/>
      <c r="AE17" s="13"/>
      <c r="AF17" s="13"/>
      <c r="AG17" s="13"/>
      <c r="AH17" s="13">
        <f>Female!AH17+Male!AH17</f>
        <v>4170000</v>
      </c>
      <c r="AI17" s="13">
        <f>Female!AI17+Male!AI17</f>
        <v>1319180</v>
      </c>
      <c r="AJ17" s="13">
        <f>Female!AJ17+Male!AJ17</f>
        <v>817000</v>
      </c>
      <c r="AK17" s="13"/>
      <c r="AL17" s="13"/>
      <c r="AM17" s="13"/>
      <c r="AN17" s="13"/>
      <c r="AO17" s="13"/>
      <c r="AP17" s="13"/>
      <c r="AQ17" s="13"/>
      <c r="AR17" s="13"/>
      <c r="AS17" s="13">
        <f>Female!AS17+Male!AS17</f>
        <v>7945000</v>
      </c>
      <c r="AT17" s="13">
        <f>Female!AT17+Male!AT17</f>
        <v>9505000</v>
      </c>
      <c r="AU17" s="13"/>
      <c r="AV17" s="13">
        <f>Female!AV17+Male!AV17</f>
        <v>105373000</v>
      </c>
      <c r="AW17" s="13"/>
      <c r="AX17" s="13"/>
      <c r="AY17" s="13">
        <f>Female!AY17+Male!AY17</f>
        <v>3747000</v>
      </c>
      <c r="AZ17" s="13">
        <f>Female!AZ17+Male!AZ17</f>
        <v>3105000</v>
      </c>
      <c r="BA17" s="13"/>
      <c r="BB17" s="13">
        <f>Female!BB17+Male!BB17</f>
        <v>11581172</v>
      </c>
      <c r="BC17" s="13">
        <f>Female!BC17+Male!BC17</f>
        <v>2702000</v>
      </c>
      <c r="BD17" s="13">
        <f>Female!BD17+Male!BD17</f>
        <v>60255000</v>
      </c>
      <c r="BE17" s="13"/>
      <c r="BF17" s="13">
        <f>Female!BF17+Male!BF17</f>
        <v>4486000</v>
      </c>
    </row>
    <row r="18" spans="1:58" s="5" customFormat="1" x14ac:dyDescent="0.2">
      <c r="A18" s="13">
        <v>1960</v>
      </c>
      <c r="B18" s="13"/>
      <c r="C18" s="13">
        <f>Female!C18+Male!C18</f>
        <v>7173592</v>
      </c>
      <c r="D18" s="13">
        <f>Female!D18+Male!D18</f>
        <v>4216000</v>
      </c>
      <c r="E18" s="13">
        <f>Female!E18+Male!E18</f>
        <v>17441000</v>
      </c>
      <c r="F18" s="13">
        <f>Female!F18+Male!F18</f>
        <v>20698140</v>
      </c>
      <c r="G18" s="13">
        <f>Female!G18+Male!G18</f>
        <v>6473000</v>
      </c>
      <c r="H18" s="13"/>
      <c r="I18" s="5">
        <v>1851000</v>
      </c>
      <c r="J18" s="13">
        <f>Female!J18+Male!J18</f>
        <v>2263289</v>
      </c>
      <c r="K18" s="13"/>
      <c r="L18" s="13">
        <f>Female!L18+Male!L18</f>
        <v>4741299</v>
      </c>
      <c r="M18" s="13"/>
      <c r="N18" s="13">
        <f>Female!N18+Male!N18</f>
        <v>2059379</v>
      </c>
      <c r="O18" s="13">
        <f>Female!O18+Male!O18</f>
        <v>2267000</v>
      </c>
      <c r="P18" s="13">
        <f>Female!P18+Male!P18</f>
        <v>8397000</v>
      </c>
      <c r="Q18" s="13">
        <f>Female!Q18+Male!Q18</f>
        <v>12062000</v>
      </c>
      <c r="R18" s="13"/>
      <c r="S18" s="13">
        <f>Female!S18+Male!S18</f>
        <v>18900198</v>
      </c>
      <c r="T18" s="13">
        <f>Female!T18+Male!T18</f>
        <v>24014000</v>
      </c>
      <c r="U18" s="13">
        <f>Female!U18+Male!U18</f>
        <v>32709000</v>
      </c>
      <c r="V18" s="13">
        <f>Female!V18+Male!V18</f>
        <v>189933000</v>
      </c>
      <c r="W18" s="13">
        <f>Female!W18+Male!W18</f>
        <v>6549147</v>
      </c>
      <c r="X18" s="13">
        <f>Female!X18+Male!X18</f>
        <v>19123407</v>
      </c>
      <c r="Y18" s="13">
        <f>Female!Y18+Male!Y18</f>
        <v>48475000</v>
      </c>
      <c r="Z18" s="13"/>
      <c r="AA18" s="13">
        <f>Female!AA18+Male!AA18</f>
        <v>7797425</v>
      </c>
      <c r="AB18" s="13">
        <f>Female!AB18+Male!AB18</f>
        <v>2943000</v>
      </c>
      <c r="AC18" s="13"/>
      <c r="AD18" s="13"/>
      <c r="AE18" s="13">
        <f>Female!AE18+Male!AE18</f>
        <v>11333000</v>
      </c>
      <c r="AF18" s="13">
        <f>Female!AF18+Male!AF18</f>
        <v>780000</v>
      </c>
      <c r="AG18" s="13">
        <f>Female!AG18+Male!AG18</f>
        <v>17553769</v>
      </c>
      <c r="AH18" s="13">
        <f>Female!AH18+Male!AH18</f>
        <v>4032144</v>
      </c>
      <c r="AI18" s="13">
        <f>Female!AI18+Male!AI18</f>
        <v>1321600</v>
      </c>
      <c r="AJ18" s="13">
        <f>Female!AJ18+Male!AJ18</f>
        <v>896000</v>
      </c>
      <c r="AK18" s="13"/>
      <c r="AL18" s="13"/>
      <c r="AM18" s="13"/>
      <c r="AN18" s="13"/>
      <c r="AO18" s="13"/>
      <c r="AP18" s="13"/>
      <c r="AQ18" s="13"/>
      <c r="AR18" s="13"/>
      <c r="AS18" s="13">
        <f>Female!AS18+Male!AS18</f>
        <v>7713760</v>
      </c>
      <c r="AT18" s="13">
        <f>Female!AT18+Male!AT18</f>
        <v>12762000</v>
      </c>
      <c r="AU18" s="13"/>
      <c r="AV18" s="13"/>
      <c r="AW18" s="13"/>
      <c r="AX18" s="13"/>
      <c r="AY18" s="13"/>
      <c r="AZ18" s="13">
        <f>Female!AZ18+Male!AZ18</f>
        <v>3243000</v>
      </c>
      <c r="BA18" s="13">
        <f>Female!BA18+Male!BA18</f>
        <v>13825000</v>
      </c>
      <c r="BB18" s="13">
        <f>Female!BB18+Male!BB18</f>
        <v>12646400</v>
      </c>
      <c r="BC18" s="13">
        <f>Female!BC18+Male!BC18</f>
        <v>3822000</v>
      </c>
      <c r="BD18" s="13">
        <f>Female!BD18+Male!BD18</f>
        <v>69645000</v>
      </c>
      <c r="BE18" s="13"/>
      <c r="BF18" s="13">
        <f>Female!BF18+Male!BF18</f>
        <v>5722000</v>
      </c>
    </row>
    <row r="19" spans="1:58" s="5" customFormat="1" x14ac:dyDescent="0.2">
      <c r="A19" s="13">
        <v>1970</v>
      </c>
      <c r="B19" s="13">
        <f>Female!B19+Male!B19</f>
        <v>291253</v>
      </c>
      <c r="C19" s="13">
        <f>Female!C19+Male!C19</f>
        <v>9497912.5</v>
      </c>
      <c r="D19" s="13">
        <f>Female!D19+Male!D19</f>
        <v>5239000</v>
      </c>
      <c r="E19" s="13">
        <f>Female!E19+Male!E19</f>
        <v>20521000</v>
      </c>
      <c r="F19" s="13">
        <f>Female!F19+Male!F19</f>
        <v>27174592</v>
      </c>
      <c r="G19" s="13">
        <f>Female!G19+Male!G19</f>
        <v>8419000</v>
      </c>
      <c r="H19" s="13"/>
      <c r="I19" s="13">
        <f>Female!I19+Male!I19</f>
        <v>3082619</v>
      </c>
      <c r="J19" s="13">
        <f>Female!J19+Male!J19</f>
        <v>2570307</v>
      </c>
      <c r="K19" s="13"/>
      <c r="L19" s="13">
        <f>Female!L19+Male!L19</f>
        <v>5117000</v>
      </c>
      <c r="M19" s="13"/>
      <c r="N19" s="13">
        <f>Female!N19+Male!N19</f>
        <v>2442659.1666666665</v>
      </c>
      <c r="O19" s="13">
        <f>Female!O19+Male!O19</f>
        <v>3372000</v>
      </c>
      <c r="P19" s="13">
        <f>Female!P19+Male!P19</f>
        <v>10230000</v>
      </c>
      <c r="Q19" s="13">
        <f>Female!Q19+Male!Q19</f>
        <v>11909000</v>
      </c>
      <c r="R19" s="13"/>
      <c r="S19" s="13">
        <f>Female!S19+Male!S19</f>
        <v>22609500</v>
      </c>
      <c r="T19" s="13">
        <f>Female!T19+Male!T19</f>
        <v>25190000</v>
      </c>
      <c r="U19" s="13">
        <f>Female!U19+Male!U19</f>
        <v>41262000</v>
      </c>
      <c r="V19" s="13">
        <f>Female!V19+Male!V19</f>
        <v>181206000</v>
      </c>
      <c r="W19" s="13">
        <f>Female!W19+Male!W19</f>
        <v>7878603</v>
      </c>
      <c r="X19" s="13">
        <f>Female!X19+Male!X19</f>
        <v>21268000</v>
      </c>
      <c r="Y19" s="13">
        <f>Female!Y19+Male!Y19</f>
        <v>50999000</v>
      </c>
      <c r="Z19" s="13"/>
      <c r="AA19" s="13">
        <f>Female!AA19+Male!AA19</f>
        <v>11467498.5</v>
      </c>
      <c r="AB19" s="5">
        <v>3637000</v>
      </c>
      <c r="AC19" s="13">
        <f>Female!AC19+Male!AC19</f>
        <v>2190000</v>
      </c>
      <c r="AD19" s="13"/>
      <c r="AE19" s="13">
        <f>Female!AE19+Male!AE19</f>
        <v>12957000</v>
      </c>
      <c r="AF19" s="13">
        <f>Female!AF19+Male!AF19</f>
        <v>1423000</v>
      </c>
      <c r="AG19" s="13"/>
      <c r="AH19" s="13">
        <f>Female!AH19+Male!AH19</f>
        <v>5142350</v>
      </c>
      <c r="AI19" s="13">
        <f>Female!AI19+Male!AI19</f>
        <v>1389673</v>
      </c>
      <c r="AJ19" s="13">
        <f>Female!AJ19+Male!AJ19</f>
        <v>1270000</v>
      </c>
      <c r="AK19" s="13"/>
      <c r="AL19" s="13"/>
      <c r="AM19" s="13"/>
      <c r="AN19" s="13"/>
      <c r="AO19" s="13"/>
      <c r="AP19" s="13"/>
      <c r="AQ19" s="13"/>
      <c r="AR19" s="13"/>
      <c r="AS19" s="13">
        <f>Female!AS19+Male!AS19</f>
        <v>13879035.5</v>
      </c>
      <c r="AT19" s="13">
        <f>Female!AT19+Male!AT19</f>
        <v>19160750</v>
      </c>
      <c r="AU19" s="13"/>
      <c r="AV19" s="13">
        <f>Female!AV19+Male!AV19</f>
        <v>116534000</v>
      </c>
      <c r="AW19" s="13">
        <f>Female!AW19+Male!AW19</f>
        <v>2661000</v>
      </c>
      <c r="AX19" s="13"/>
      <c r="AY19" s="13"/>
      <c r="AZ19" s="13">
        <f>Female!AZ19+Male!AZ19</f>
        <v>3412000</v>
      </c>
      <c r="BA19" s="13">
        <f>Female!BA19+Male!BA19</f>
        <v>16672000</v>
      </c>
      <c r="BB19" s="13">
        <f>Female!BB19+Male!BB19</f>
        <v>14143744</v>
      </c>
      <c r="BC19" s="13">
        <f>Female!BC19+Male!BC19</f>
        <v>6359500</v>
      </c>
      <c r="BD19" s="13">
        <f>Female!BD19+Male!BD19</f>
        <v>85399000</v>
      </c>
      <c r="BE19" s="13"/>
      <c r="BF19" s="13">
        <f>Female!BF19+Male!BF19</f>
        <v>7556000</v>
      </c>
    </row>
    <row r="20" spans="1:58" s="5" customFormat="1" x14ac:dyDescent="0.2">
      <c r="A20" s="13">
        <v>1980</v>
      </c>
      <c r="B20" s="13">
        <f>Female!B20+Male!B20</f>
        <v>557827</v>
      </c>
      <c r="C20" s="13">
        <f>Female!C20+Male!C20</f>
        <v>10882550.25</v>
      </c>
      <c r="D20" s="13">
        <f>Female!D20+Male!D20</f>
        <v>6292000</v>
      </c>
      <c r="E20" s="13">
        <f>Female!E20+Male!E20</f>
        <v>23639000</v>
      </c>
      <c r="F20" s="13">
        <f>Female!F20+Male!F20</f>
        <v>48238844</v>
      </c>
      <c r="G20" s="13">
        <f>Female!G20+Male!G20</f>
        <v>11735000</v>
      </c>
      <c r="H20" s="13"/>
      <c r="I20" s="13">
        <f>Female!I20+Male!I20</f>
        <v>3677364</v>
      </c>
      <c r="J20" s="13">
        <f>Female!J20+Male!J20</f>
        <v>3925222.222222222</v>
      </c>
      <c r="K20" s="13">
        <f>Female!K20+Male!K20</f>
        <v>517026731</v>
      </c>
      <c r="L20" s="13">
        <f>Female!L20+Male!L20</f>
        <v>3780410.5</v>
      </c>
      <c r="M20" s="13">
        <f>Female!M20+Male!M20</f>
        <v>28061634.714285716</v>
      </c>
      <c r="N20" s="13">
        <f>Female!N20+Male!N20</f>
        <v>2713785</v>
      </c>
      <c r="O20" s="13">
        <f>Female!O20+Male!O20</f>
        <v>4160000</v>
      </c>
      <c r="P20" s="13">
        <f>Female!P20+Male!P20</f>
        <v>11919000</v>
      </c>
      <c r="Q20" s="13">
        <f>Female!Q20+Male!Q20</f>
        <v>11995000</v>
      </c>
      <c r="R20" s="13">
        <f>Female!R20+Male!R20</f>
        <v>18180000</v>
      </c>
      <c r="S20" s="13">
        <f>Female!S20+Male!S20</f>
        <v>23444485.600000001</v>
      </c>
      <c r="T20" s="13">
        <f>Female!T20+Male!T20</f>
        <v>23005000</v>
      </c>
      <c r="U20" s="13">
        <f>Female!U20+Male!U20</f>
        <v>51552000</v>
      </c>
      <c r="V20" s="13">
        <f>Female!V20+Male!V20</f>
        <v>259275000</v>
      </c>
      <c r="W20" s="13">
        <f>Female!W20+Male!W20</f>
        <v>11910010</v>
      </c>
      <c r="X20" s="13">
        <f>Female!X20+Male!X20</f>
        <v>22492700.111111112</v>
      </c>
      <c r="Y20" s="13">
        <f>Female!Y20+Male!Y20</f>
        <v>56425000</v>
      </c>
      <c r="Z20" s="13">
        <f>Female!Z20+Male!Z20</f>
        <v>7834171</v>
      </c>
      <c r="AA20" s="13">
        <f>Female!AA20+Male!AA20</f>
        <v>14966000</v>
      </c>
      <c r="AB20" s="13">
        <f>Female!AB20+Male!AB20</f>
        <v>5450000</v>
      </c>
      <c r="AC20" s="13"/>
      <c r="AD20" s="13">
        <f>Female!AD20+Male!AD20</f>
        <v>11222470</v>
      </c>
      <c r="AE20" s="13">
        <f>Female!AE20+Male!AE20</f>
        <v>21942000</v>
      </c>
      <c r="AF20" s="13"/>
      <c r="AG20" s="13">
        <f>Female!AG20+Male!AG20</f>
        <v>28194950</v>
      </c>
      <c r="AH20" s="13">
        <f>Female!AH20+Male!AH20</f>
        <v>5953613.75</v>
      </c>
      <c r="AI20" s="13">
        <f>Female!AI20+Male!AI20</f>
        <v>1988110</v>
      </c>
      <c r="AJ20" s="13">
        <f>Female!AJ20+Male!AJ20</f>
        <v>1322000</v>
      </c>
      <c r="AK20" s="13"/>
      <c r="AL20" s="13"/>
      <c r="AM20" s="13"/>
      <c r="AN20" s="13"/>
      <c r="AO20" s="13"/>
      <c r="AP20" s="13"/>
      <c r="AQ20" s="13"/>
      <c r="AR20" s="13"/>
      <c r="AS20" s="13">
        <f>Female!AS20+Male!AS20</f>
        <v>21497000</v>
      </c>
      <c r="AT20" s="13">
        <f>Female!AT20+Male!AT20</f>
        <v>24095125</v>
      </c>
      <c r="AU20" s="13"/>
      <c r="AV20" s="13">
        <f>Female!AV20+Male!AV20</f>
        <v>76093000</v>
      </c>
      <c r="AW20" s="13">
        <f>Female!AW20+Male!AW20</f>
        <v>3138000</v>
      </c>
      <c r="AX20" s="13"/>
      <c r="AY20" s="13">
        <f>Female!AY20+Male!AY20</f>
        <v>5255546</v>
      </c>
      <c r="AZ20" s="13">
        <f>Female!AZ20+Male!AZ20</f>
        <v>4012000</v>
      </c>
      <c r="BA20" s="13">
        <f>Female!BA20+Male!BA20</f>
        <v>23140000</v>
      </c>
      <c r="BB20" s="13">
        <f>Female!BB20+Male!BB20</f>
        <v>18595811</v>
      </c>
      <c r="BC20" s="13">
        <f>Female!BC20+Male!BC20</f>
        <v>7462900</v>
      </c>
      <c r="BD20" s="13">
        <f>Female!BD20+Male!BD20</f>
        <v>105969000</v>
      </c>
      <c r="BE20" s="13">
        <f>Female!BE20+Male!BE20</f>
        <v>15004476</v>
      </c>
      <c r="BF20" s="13">
        <f>Female!BF20+Male!BF20</f>
        <v>8113000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20"/>
  <sheetViews>
    <sheetView workbookViewId="0">
      <selection sqref="A1:XFD1048576"/>
    </sheetView>
  </sheetViews>
  <sheetFormatPr baseColWidth="10" defaultColWidth="8.83203125" defaultRowHeight="15" x14ac:dyDescent="0.2"/>
  <cols>
    <col min="1" max="10" width="8.83203125" style="15"/>
    <col min="11" max="11" width="13.5" style="15" customWidth="1"/>
    <col min="12" max="12" width="8.83203125" style="15"/>
    <col min="13" max="13" width="9.6640625" style="15" bestFit="1" customWidth="1"/>
    <col min="14" max="14" width="16.5" style="15" customWidth="1"/>
    <col min="15" max="16" width="8.83203125" style="15"/>
    <col min="17" max="17" width="9.6640625" style="15" bestFit="1" customWidth="1"/>
    <col min="18" max="19" width="8.83203125" style="15"/>
    <col min="20" max="20" width="16.5" style="15" customWidth="1"/>
    <col min="21" max="22" width="9.1640625" style="15" bestFit="1" customWidth="1"/>
    <col min="23" max="23" width="8.83203125" style="15"/>
    <col min="24" max="24" width="10.83203125" style="15" customWidth="1"/>
    <col min="25" max="16384" width="8.83203125" style="15"/>
  </cols>
  <sheetData>
    <row r="1" spans="1:66" x14ac:dyDescent="0.2">
      <c r="A1" s="15" t="s">
        <v>0</v>
      </c>
      <c r="B1" s="16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15" t="s">
        <v>24</v>
      </c>
      <c r="Z1" s="15" t="s">
        <v>25</v>
      </c>
      <c r="AA1" s="15" t="s">
        <v>26</v>
      </c>
      <c r="AB1" s="15" t="s">
        <v>27</v>
      </c>
      <c r="AC1" s="15" t="s">
        <v>28</v>
      </c>
      <c r="AD1" s="15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5" t="s">
        <v>37</v>
      </c>
      <c r="AM1" s="15" t="s">
        <v>38</v>
      </c>
      <c r="AN1" s="15" t="s">
        <v>39</v>
      </c>
      <c r="AO1" s="15" t="s">
        <v>40</v>
      </c>
      <c r="AP1" s="15" t="s">
        <v>41</v>
      </c>
      <c r="AQ1" s="15" t="s">
        <v>42</v>
      </c>
      <c r="AR1" s="15" t="s">
        <v>43</v>
      </c>
      <c r="AS1" s="15" t="s">
        <v>44</v>
      </c>
      <c r="AT1" s="15" t="s">
        <v>45</v>
      </c>
      <c r="AU1" s="15" t="s">
        <v>46</v>
      </c>
      <c r="AV1" s="15" t="s">
        <v>47</v>
      </c>
      <c r="AW1" s="15" t="s">
        <v>48</v>
      </c>
      <c r="AX1" s="15" t="s">
        <v>49</v>
      </c>
      <c r="AY1" s="15" t="s">
        <v>50</v>
      </c>
      <c r="AZ1" s="15" t="s">
        <v>51</v>
      </c>
      <c r="BA1" s="15" t="s">
        <v>52</v>
      </c>
      <c r="BB1" s="15" t="s">
        <v>53</v>
      </c>
      <c r="BC1" s="16" t="s">
        <v>65</v>
      </c>
      <c r="BD1" s="15" t="s">
        <v>54</v>
      </c>
      <c r="BE1" s="15" t="s">
        <v>55</v>
      </c>
      <c r="BF1" s="15" t="s">
        <v>56</v>
      </c>
      <c r="BG1" s="16" t="s">
        <v>57</v>
      </c>
      <c r="BH1" s="16" t="s">
        <v>58</v>
      </c>
      <c r="BI1" s="16" t="s">
        <v>59</v>
      </c>
      <c r="BJ1" s="15" t="s">
        <v>60</v>
      </c>
      <c r="BK1" s="15" t="s">
        <v>61</v>
      </c>
      <c r="BL1" s="15" t="s">
        <v>62</v>
      </c>
      <c r="BM1" s="15" t="s">
        <v>63</v>
      </c>
      <c r="BN1" s="15" t="s">
        <v>64</v>
      </c>
    </row>
    <row r="2" spans="1:66" x14ac:dyDescent="0.2">
      <c r="A2" s="17">
        <v>1800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spans="1:66" x14ac:dyDescent="0.2">
      <c r="A3" s="17">
        <v>1810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</row>
    <row r="4" spans="1:66" x14ac:dyDescent="0.2">
      <c r="A4" s="17">
        <v>1820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</row>
    <row r="5" spans="1:66" x14ac:dyDescent="0.2">
      <c r="A5" s="17">
        <v>1830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</row>
    <row r="6" spans="1:66" x14ac:dyDescent="0.2">
      <c r="A6" s="17">
        <v>1840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7">
        <v>1815000</v>
      </c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7">
        <v>369000</v>
      </c>
      <c r="AI6" s="17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</row>
    <row r="7" spans="1:66" x14ac:dyDescent="0.2">
      <c r="A7" s="17">
        <v>1850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7">
        <f>Total!N7*0.497</f>
        <v>546700</v>
      </c>
      <c r="O7" s="18"/>
      <c r="P7" s="18"/>
      <c r="Q7" s="18"/>
      <c r="R7" s="18"/>
      <c r="S7" s="18"/>
      <c r="T7" s="17">
        <v>2834000</v>
      </c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7">
        <v>308000</v>
      </c>
      <c r="AI7" s="17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</row>
    <row r="8" spans="1:66" x14ac:dyDescent="0.2">
      <c r="A8" s="17">
        <v>1860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>
        <v>623000</v>
      </c>
      <c r="O8" s="18"/>
      <c r="P8" s="18"/>
      <c r="Q8" s="17">
        <v>334000</v>
      </c>
      <c r="R8" s="18"/>
      <c r="S8" s="18"/>
      <c r="T8" s="17">
        <v>3257000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7"/>
      <c r="AI8" s="17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7">
        <v>248000</v>
      </c>
      <c r="BA8" s="18"/>
      <c r="BB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</row>
    <row r="9" spans="1:66" x14ac:dyDescent="0.2">
      <c r="A9" s="17">
        <v>1870</v>
      </c>
      <c r="B9" s="18"/>
      <c r="C9" s="18"/>
      <c r="D9" s="18"/>
      <c r="E9" s="18"/>
      <c r="F9" s="15">
        <f>Total!F9*0.14</f>
        <v>744380.00000000012</v>
      </c>
      <c r="G9" s="18"/>
      <c r="H9" s="18"/>
      <c r="I9" s="18"/>
      <c r="J9" s="18"/>
      <c r="K9" s="18"/>
      <c r="L9" s="18"/>
      <c r="M9" s="18"/>
      <c r="N9" s="17">
        <v>707000</v>
      </c>
      <c r="O9" s="18"/>
      <c r="P9" s="18"/>
      <c r="Q9" s="17">
        <v>1457000</v>
      </c>
      <c r="R9" s="18"/>
      <c r="S9" s="18"/>
      <c r="T9" s="17">
        <v>3656000</v>
      </c>
      <c r="U9" s="18"/>
      <c r="V9" s="18"/>
      <c r="W9" s="18"/>
      <c r="X9" s="17">
        <v>5006000</v>
      </c>
      <c r="Y9" s="18"/>
      <c r="Z9" s="18"/>
      <c r="AA9" s="18"/>
      <c r="AB9" s="18"/>
      <c r="AC9" s="18"/>
      <c r="AD9" s="18"/>
      <c r="AE9" s="18"/>
      <c r="AF9" s="18"/>
      <c r="AG9" s="18"/>
      <c r="AH9" s="17"/>
      <c r="AI9" s="17">
        <v>291000</v>
      </c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7">
        <v>393000</v>
      </c>
      <c r="BA9" s="18"/>
      <c r="BB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</row>
    <row r="10" spans="1:66" x14ac:dyDescent="0.2">
      <c r="A10" s="17">
        <v>1880</v>
      </c>
      <c r="B10" s="18"/>
      <c r="C10" s="18"/>
      <c r="D10" s="18"/>
      <c r="E10" s="18"/>
      <c r="G10" s="18"/>
      <c r="H10" s="18"/>
      <c r="I10" s="18"/>
      <c r="J10" s="18"/>
      <c r="K10" s="18"/>
      <c r="L10" s="18"/>
      <c r="M10" s="17">
        <v>4258000</v>
      </c>
      <c r="N10" s="17">
        <v>858000</v>
      </c>
      <c r="O10" s="18"/>
      <c r="P10" s="18"/>
      <c r="Q10" s="17">
        <v>1415000</v>
      </c>
      <c r="R10" s="18"/>
      <c r="S10" s="18"/>
      <c r="T10" s="17">
        <v>3886000</v>
      </c>
      <c r="U10" s="17"/>
      <c r="V10" s="18"/>
      <c r="W10" s="18"/>
      <c r="X10" s="17">
        <v>6565000</v>
      </c>
      <c r="Y10" s="18"/>
      <c r="Z10" s="18"/>
      <c r="AA10" s="18"/>
      <c r="AB10" s="18"/>
      <c r="AC10" s="18"/>
      <c r="AD10" s="18"/>
      <c r="AE10" s="18"/>
      <c r="AF10" s="18"/>
      <c r="AG10" s="18"/>
      <c r="AH10" s="17">
        <v>347000</v>
      </c>
      <c r="AI10" s="17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7">
        <v>444000</v>
      </c>
      <c r="BA10" s="18"/>
      <c r="BB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</row>
    <row r="11" spans="1:66" x14ac:dyDescent="0.2">
      <c r="A11" s="17">
        <v>1890</v>
      </c>
      <c r="C11" s="15">
        <v>1133000</v>
      </c>
      <c r="G11" s="15">
        <v>202000</v>
      </c>
      <c r="M11" s="15">
        <v>5264000</v>
      </c>
      <c r="N11" s="15">
        <v>1030000</v>
      </c>
      <c r="T11" s="15">
        <v>4491000</v>
      </c>
      <c r="U11" s="17"/>
      <c r="AH11" s="15">
        <v>431000</v>
      </c>
      <c r="AI11" s="15">
        <v>244000</v>
      </c>
      <c r="AJ11" s="15">
        <v>52000</v>
      </c>
      <c r="AV11" s="15">
        <v>4710000</v>
      </c>
      <c r="AZ11" s="15">
        <v>463000</v>
      </c>
    </row>
    <row r="12" spans="1:66" x14ac:dyDescent="0.2">
      <c r="A12" s="17">
        <v>1900</v>
      </c>
      <c r="D12" s="15">
        <v>360000</v>
      </c>
      <c r="F12" s="15">
        <f>Total!F12*0.14</f>
        <v>1137360</v>
      </c>
      <c r="G12" s="15">
        <v>239000</v>
      </c>
      <c r="M12" s="15">
        <v>8244000</v>
      </c>
      <c r="N12" s="15">
        <v>363000</v>
      </c>
      <c r="P12" s="15">
        <v>172000</v>
      </c>
      <c r="Q12" s="15">
        <v>1382000</v>
      </c>
      <c r="T12" s="15">
        <v>4754000</v>
      </c>
      <c r="U12" s="17">
        <f>Total!U12*0.25</f>
        <v>3073250</v>
      </c>
      <c r="V12" s="15">
        <v>41914000</v>
      </c>
      <c r="X12" s="15">
        <v>5351000</v>
      </c>
      <c r="AE12" s="15">
        <v>4324000</v>
      </c>
      <c r="AH12" s="15">
        <v>538000</v>
      </c>
      <c r="AI12" s="15">
        <v>282000</v>
      </c>
      <c r="AJ12" s="15">
        <v>67000</v>
      </c>
      <c r="AZ12" s="15">
        <v>619000</v>
      </c>
    </row>
    <row r="13" spans="1:66" x14ac:dyDescent="0.2">
      <c r="A13" s="17">
        <v>1910</v>
      </c>
      <c r="C13" s="15">
        <v>685000</v>
      </c>
      <c r="D13" s="15">
        <v>386000</v>
      </c>
      <c r="G13" s="15">
        <v>365000</v>
      </c>
      <c r="N13" s="15">
        <v>385000</v>
      </c>
      <c r="P13" s="15">
        <v>1871000</v>
      </c>
      <c r="Q13" s="15">
        <v>1014000</v>
      </c>
      <c r="T13" s="15">
        <v>5413000</v>
      </c>
      <c r="U13" s="17"/>
      <c r="V13" s="15">
        <v>45791000</v>
      </c>
      <c r="X13" s="15">
        <v>5127000</v>
      </c>
      <c r="AE13" s="15">
        <v>948000</v>
      </c>
      <c r="AI13" s="15">
        <v>284000</v>
      </c>
      <c r="AJ13" s="15">
        <v>88000</v>
      </c>
      <c r="AZ13" s="15">
        <v>612000</v>
      </c>
      <c r="BF13" s="15">
        <v>1772000</v>
      </c>
    </row>
    <row r="14" spans="1:66" ht="16" customHeight="1" x14ac:dyDescent="0.2">
      <c r="A14" s="17">
        <v>1920</v>
      </c>
      <c r="D14" s="15">
        <v>456000</v>
      </c>
      <c r="F14" s="15">
        <f>Total!F14*0.14</f>
        <v>1281140.0000000002</v>
      </c>
      <c r="G14" s="15">
        <v>489000</v>
      </c>
      <c r="M14" s="15">
        <v>11478000</v>
      </c>
      <c r="N14" s="15">
        <v>403000</v>
      </c>
      <c r="P14" s="15">
        <v>839000</v>
      </c>
      <c r="Q14" s="15">
        <v>1122000</v>
      </c>
      <c r="T14" s="15">
        <v>5702000</v>
      </c>
      <c r="U14" s="17"/>
      <c r="V14" s="15">
        <v>44028000</v>
      </c>
      <c r="X14" s="15">
        <v>5248000</v>
      </c>
      <c r="Y14" s="15">
        <v>10147000</v>
      </c>
      <c r="AE14" s="15">
        <v>723000</v>
      </c>
      <c r="AH14" s="15">
        <v>630000</v>
      </c>
      <c r="AI14" s="15">
        <v>300000</v>
      </c>
      <c r="AJ14" s="15">
        <v>114000</v>
      </c>
      <c r="AV14" s="15">
        <v>38724000</v>
      </c>
      <c r="AZ14" s="15">
        <v>775000</v>
      </c>
      <c r="BF14" s="15">
        <v>1747000</v>
      </c>
    </row>
    <row r="15" spans="1:66" x14ac:dyDescent="0.2">
      <c r="A15" s="17">
        <v>1930</v>
      </c>
      <c r="D15" s="15">
        <v>630000</v>
      </c>
      <c r="G15" s="15">
        <v>667000</v>
      </c>
      <c r="J15" s="15">
        <v>350000</v>
      </c>
      <c r="L15" s="15">
        <v>555000</v>
      </c>
      <c r="M15" s="15">
        <v>11514000</v>
      </c>
      <c r="N15" s="15">
        <v>485000</v>
      </c>
      <c r="P15" s="15">
        <v>897000</v>
      </c>
      <c r="T15" s="15">
        <v>6273000</v>
      </c>
      <c r="U15" s="17"/>
      <c r="V15" s="15">
        <v>47344000</v>
      </c>
      <c r="X15" s="15">
        <v>3903000</v>
      </c>
      <c r="Y15" s="15">
        <v>10464000</v>
      </c>
      <c r="AE15" s="15">
        <v>705000</v>
      </c>
      <c r="AH15" s="15">
        <v>764000</v>
      </c>
      <c r="AI15" s="15">
        <v>315000</v>
      </c>
      <c r="AJ15" s="15">
        <v>139000</v>
      </c>
      <c r="AS15" s="15">
        <v>1888000</v>
      </c>
      <c r="AZ15" s="15">
        <v>896000</v>
      </c>
      <c r="BA15" s="15">
        <v>3226000</v>
      </c>
      <c r="BB15" s="15">
        <v>3295000</v>
      </c>
      <c r="BC15" s="15">
        <v>418000</v>
      </c>
    </row>
    <row r="16" spans="1:66" x14ac:dyDescent="0.2">
      <c r="A16" s="17">
        <v>1940</v>
      </c>
      <c r="B16" s="17"/>
      <c r="C16" s="17">
        <v>1234000</v>
      </c>
      <c r="D16" s="17">
        <v>761000</v>
      </c>
      <c r="F16" s="17">
        <v>2240000</v>
      </c>
      <c r="G16" s="17">
        <v>834000</v>
      </c>
      <c r="I16" s="17"/>
      <c r="J16" s="15">
        <v>269000</v>
      </c>
      <c r="K16" s="17"/>
      <c r="L16" s="17"/>
      <c r="M16" s="17">
        <v>12803000</v>
      </c>
      <c r="N16" s="17">
        <v>685000</v>
      </c>
      <c r="O16" s="15">
        <v>1181000</v>
      </c>
      <c r="P16" s="15">
        <v>647000</v>
      </c>
      <c r="Q16" s="17">
        <v>1117000</v>
      </c>
      <c r="S16" s="17"/>
      <c r="T16" s="17"/>
      <c r="U16" s="17"/>
      <c r="W16" s="17"/>
      <c r="X16" s="17">
        <v>5248000</v>
      </c>
      <c r="Y16" s="17">
        <v>12632000</v>
      </c>
      <c r="Z16" s="17"/>
      <c r="AA16" s="17"/>
      <c r="AD16" s="17"/>
      <c r="AE16" s="17">
        <v>846000</v>
      </c>
      <c r="AG16" s="17"/>
      <c r="AH16" s="17">
        <v>943000</v>
      </c>
      <c r="AI16" s="17">
        <v>352000</v>
      </c>
      <c r="AJ16" s="17">
        <v>164000</v>
      </c>
      <c r="AS16" s="17">
        <v>2720000</v>
      </c>
      <c r="AT16" s="17"/>
      <c r="AY16" s="17"/>
      <c r="AZ16" s="17">
        <v>746000</v>
      </c>
      <c r="BA16" s="17">
        <v>4310000</v>
      </c>
      <c r="BB16" s="17">
        <v>2070000</v>
      </c>
      <c r="BC16" s="17">
        <v>639000</v>
      </c>
      <c r="BD16" s="17">
        <v>12565000</v>
      </c>
      <c r="BE16" s="17"/>
      <c r="BF16" s="15">
        <v>1423000</v>
      </c>
    </row>
    <row r="17" spans="1:58" x14ac:dyDescent="0.2">
      <c r="A17" s="17">
        <v>1950</v>
      </c>
      <c r="B17" s="17"/>
      <c r="C17" s="17">
        <v>1716000</v>
      </c>
      <c r="D17" s="17">
        <v>847000</v>
      </c>
      <c r="E17" s="15">
        <f>Total!E17*0.15</f>
        <v>1947450</v>
      </c>
      <c r="F17" s="17">
        <v>2508000</v>
      </c>
      <c r="G17" s="17">
        <v>1165000</v>
      </c>
      <c r="H17" s="15">
        <v>3157000</v>
      </c>
      <c r="I17" s="17"/>
      <c r="J17" s="17">
        <v>509290</v>
      </c>
      <c r="K17" s="17"/>
      <c r="L17" s="17">
        <v>640711</v>
      </c>
      <c r="M17" s="17"/>
      <c r="N17" s="17">
        <v>662697</v>
      </c>
      <c r="O17" s="15">
        <v>1095000</v>
      </c>
      <c r="P17" s="15">
        <v>700000</v>
      </c>
      <c r="Q17" s="17">
        <v>1709000</v>
      </c>
      <c r="S17" s="17"/>
      <c r="T17" s="17">
        <v>6961000</v>
      </c>
      <c r="U17" s="17"/>
      <c r="V17" s="15">
        <v>40699000</v>
      </c>
      <c r="W17" s="17">
        <v>484459</v>
      </c>
      <c r="X17" s="17">
        <v>4878943</v>
      </c>
      <c r="Y17" s="17">
        <v>13756000</v>
      </c>
      <c r="Z17" s="17"/>
      <c r="AA17" s="17">
        <v>3220000</v>
      </c>
      <c r="AB17" s="15">
        <v>920000</v>
      </c>
      <c r="AD17" s="17"/>
      <c r="AE17" s="17"/>
      <c r="AG17" s="17"/>
      <c r="AH17" s="17">
        <v>929000</v>
      </c>
      <c r="AI17" s="17">
        <v>313534</v>
      </c>
      <c r="AJ17" s="17">
        <v>194000</v>
      </c>
      <c r="AS17" s="17">
        <v>1955000</v>
      </c>
      <c r="AT17" s="17">
        <v>293000</v>
      </c>
      <c r="AV17" s="15">
        <v>56555000</v>
      </c>
      <c r="AY17" s="17">
        <v>1120000</v>
      </c>
      <c r="AZ17" s="17">
        <v>819000</v>
      </c>
      <c r="BA17" s="17"/>
      <c r="BB17" s="17">
        <v>4931465</v>
      </c>
      <c r="BC17" s="17">
        <v>493000</v>
      </c>
      <c r="BD17" s="17">
        <v>16535000</v>
      </c>
      <c r="BE17" s="17"/>
      <c r="BF17" s="15">
        <v>908000</v>
      </c>
    </row>
    <row r="18" spans="1:58" x14ac:dyDescent="0.2">
      <c r="A18" s="17">
        <v>1960</v>
      </c>
      <c r="B18" s="17"/>
      <c r="C18" s="17">
        <v>1580377</v>
      </c>
      <c r="D18" s="17">
        <v>1059000</v>
      </c>
      <c r="E18" s="15">
        <v>2640000</v>
      </c>
      <c r="F18" s="17">
        <v>3662379</v>
      </c>
      <c r="G18" s="17">
        <v>1767000</v>
      </c>
      <c r="I18" s="17">
        <f>Total!I18*0.4</f>
        <v>740400</v>
      </c>
      <c r="J18" s="17">
        <v>510812</v>
      </c>
      <c r="K18" s="17"/>
      <c r="L18" s="17">
        <v>960407</v>
      </c>
      <c r="M18" s="17"/>
      <c r="N18" s="17">
        <v>678520</v>
      </c>
      <c r="O18" s="15">
        <v>86000</v>
      </c>
      <c r="P18" s="15">
        <v>633000</v>
      </c>
      <c r="Q18" s="17">
        <v>2813000</v>
      </c>
      <c r="S18" s="17">
        <v>6520988</v>
      </c>
      <c r="T18" s="17">
        <v>7781000</v>
      </c>
      <c r="U18" s="17">
        <v>8902000</v>
      </c>
      <c r="V18" s="15">
        <v>59572000</v>
      </c>
      <c r="W18" s="17">
        <v>777372</v>
      </c>
      <c r="X18" s="17">
        <v>4726349</v>
      </c>
      <c r="Y18" s="17">
        <v>19320000</v>
      </c>
      <c r="Z18" s="17"/>
      <c r="AA18" s="17">
        <v>2323957.5</v>
      </c>
      <c r="AB18" s="15">
        <v>338000</v>
      </c>
      <c r="AD18" s="17"/>
      <c r="AE18" s="17">
        <v>2036000</v>
      </c>
      <c r="AF18" s="15">
        <v>83000</v>
      </c>
      <c r="AG18" s="17">
        <v>4276111</v>
      </c>
      <c r="AH18" s="17">
        <v>900189</v>
      </c>
      <c r="AI18" s="17">
        <v>304716</v>
      </c>
      <c r="AJ18" s="17">
        <v>225000</v>
      </c>
      <c r="AS18" s="17">
        <v>1942530</v>
      </c>
      <c r="AT18" s="17">
        <v>1122000</v>
      </c>
      <c r="AY18" s="17"/>
      <c r="AZ18" s="17">
        <v>966000</v>
      </c>
      <c r="BA18" s="17">
        <v>6719000</v>
      </c>
      <c r="BB18" s="17">
        <v>4983649.5</v>
      </c>
      <c r="BC18" s="17">
        <v>882000</v>
      </c>
      <c r="BD18" s="17">
        <v>22332000</v>
      </c>
      <c r="BE18" s="17"/>
      <c r="BF18" s="15">
        <v>1325000</v>
      </c>
    </row>
    <row r="19" spans="1:58" x14ac:dyDescent="0.2">
      <c r="A19" s="17">
        <v>1970</v>
      </c>
      <c r="B19" s="17">
        <v>9703</v>
      </c>
      <c r="C19" s="17">
        <v>2602712.5</v>
      </c>
      <c r="D19" s="17">
        <v>1653000</v>
      </c>
      <c r="E19" s="15">
        <v>871000</v>
      </c>
      <c r="F19" s="17">
        <v>5676612</v>
      </c>
      <c r="G19" s="17">
        <v>2753000</v>
      </c>
      <c r="I19" s="17">
        <v>1304041</v>
      </c>
      <c r="J19" s="17">
        <v>592837</v>
      </c>
      <c r="K19" s="17"/>
      <c r="L19" s="17">
        <v>1197000</v>
      </c>
      <c r="M19" s="17"/>
      <c r="N19" s="17">
        <v>1025714.6666666666</v>
      </c>
      <c r="O19" s="15">
        <v>302000</v>
      </c>
      <c r="P19" s="15">
        <v>697000</v>
      </c>
      <c r="Q19" s="17">
        <v>2334000</v>
      </c>
      <c r="S19" s="17">
        <v>8631000</v>
      </c>
      <c r="T19" s="17">
        <v>9306000</v>
      </c>
      <c r="U19" s="17">
        <v>13686000</v>
      </c>
      <c r="V19" s="15">
        <v>31917000</v>
      </c>
      <c r="W19" s="17">
        <v>905543.5</v>
      </c>
      <c r="X19" s="17">
        <v>6924000</v>
      </c>
      <c r="Y19" s="17">
        <v>19627000</v>
      </c>
      <c r="Z19" s="17"/>
      <c r="AA19" s="17">
        <v>4233709.5</v>
      </c>
      <c r="AB19" s="17">
        <v>510340</v>
      </c>
      <c r="AC19" s="15">
        <v>368000</v>
      </c>
      <c r="AD19" s="17"/>
      <c r="AE19" s="17">
        <v>2468000</v>
      </c>
      <c r="AF19" s="15">
        <v>111000</v>
      </c>
      <c r="AG19" s="17"/>
      <c r="AH19" s="17">
        <v>1505950</v>
      </c>
      <c r="AI19" s="17">
        <v>388480</v>
      </c>
      <c r="AJ19" s="17">
        <v>406000</v>
      </c>
      <c r="AS19" s="17">
        <v>4875979.5</v>
      </c>
      <c r="AT19" s="17">
        <v>1336500</v>
      </c>
      <c r="AV19" s="15">
        <v>59038000</v>
      </c>
      <c r="AW19" s="15">
        <v>1371000</v>
      </c>
      <c r="AY19" s="17"/>
      <c r="AZ19" s="17">
        <v>1206000</v>
      </c>
      <c r="BA19" s="17">
        <v>7887000</v>
      </c>
      <c r="BB19" s="17">
        <v>5079061.5</v>
      </c>
      <c r="BC19" s="17">
        <v>2114500</v>
      </c>
      <c r="BD19" s="17">
        <v>31281000</v>
      </c>
      <c r="BE19" s="17"/>
      <c r="BF19" s="15">
        <v>2357000</v>
      </c>
    </row>
    <row r="20" spans="1:58" x14ac:dyDescent="0.2">
      <c r="A20" s="17">
        <v>1980</v>
      </c>
      <c r="B20" s="17">
        <v>28203</v>
      </c>
      <c r="C20" s="17">
        <v>2995895.5</v>
      </c>
      <c r="D20" s="17">
        <v>2348000</v>
      </c>
      <c r="E20" s="15">
        <v>1208000</v>
      </c>
      <c r="F20" s="17">
        <v>15697372</v>
      </c>
      <c r="G20" s="17">
        <v>4646000</v>
      </c>
      <c r="I20" s="17">
        <v>1154735</v>
      </c>
      <c r="J20" s="17">
        <v>1194077.7777777778</v>
      </c>
      <c r="K20" s="17">
        <v>228359371</v>
      </c>
      <c r="L20" s="17">
        <v>1567153.5</v>
      </c>
      <c r="M20" s="17">
        <v>11092656.714285715</v>
      </c>
      <c r="N20" s="17">
        <v>1249546.875</v>
      </c>
      <c r="O20" s="15">
        <v>428000</v>
      </c>
      <c r="P20" s="15">
        <v>1101000</v>
      </c>
      <c r="Q20" s="17">
        <v>2779000</v>
      </c>
      <c r="R20" s="15">
        <v>7555000</v>
      </c>
      <c r="S20" s="17">
        <v>9798898.5</v>
      </c>
      <c r="T20" s="17">
        <v>9221000</v>
      </c>
      <c r="U20" s="17">
        <v>16933000</v>
      </c>
      <c r="V20" s="15">
        <v>69258000</v>
      </c>
      <c r="W20" s="17">
        <v>1158809</v>
      </c>
      <c r="X20" s="17">
        <v>7880418.111111111</v>
      </c>
      <c r="Y20" s="17">
        <v>22380000</v>
      </c>
      <c r="Z20" s="17">
        <v>3749208</v>
      </c>
      <c r="AA20" s="17">
        <v>5791500</v>
      </c>
      <c r="AB20" s="15">
        <v>1014000</v>
      </c>
      <c r="AD20" s="17">
        <v>3978778</v>
      </c>
      <c r="AE20" s="17">
        <v>6104000</v>
      </c>
      <c r="AG20" s="17">
        <v>9370250</v>
      </c>
      <c r="AH20" s="17">
        <v>2117610.625</v>
      </c>
      <c r="AI20" s="17">
        <v>860740</v>
      </c>
      <c r="AJ20" s="17">
        <v>451000</v>
      </c>
      <c r="AS20" s="17">
        <v>8128000</v>
      </c>
      <c r="AT20" s="17">
        <v>2530875</v>
      </c>
      <c r="AV20" s="17">
        <v>36851000</v>
      </c>
      <c r="AW20" s="15">
        <v>1680000</v>
      </c>
      <c r="AY20" s="17">
        <v>1487739</v>
      </c>
      <c r="AZ20" s="17">
        <v>1804000</v>
      </c>
      <c r="BA20" s="17">
        <v>11174000</v>
      </c>
      <c r="BB20" s="17">
        <v>6108615.333333333</v>
      </c>
      <c r="BC20" s="17">
        <v>2715900</v>
      </c>
      <c r="BD20" s="17">
        <v>44275000</v>
      </c>
      <c r="BE20" s="17">
        <v>15004476</v>
      </c>
      <c r="BF20" s="15">
        <v>2494000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N20"/>
  <sheetViews>
    <sheetView workbookViewId="0">
      <selection sqref="A1:A1048576"/>
    </sheetView>
  </sheetViews>
  <sheetFormatPr baseColWidth="10" defaultColWidth="8.83203125" defaultRowHeight="15" x14ac:dyDescent="0.2"/>
  <cols>
    <col min="5" max="5" width="9.1640625" bestFit="1" customWidth="1"/>
    <col min="6" max="6" width="31.83203125" customWidth="1"/>
    <col min="11" max="11" width="17.6640625" customWidth="1"/>
    <col min="13" max="13" width="10.6640625" bestFit="1" customWidth="1"/>
    <col min="14" max="14" width="14.83203125" customWidth="1"/>
    <col min="16" max="16" width="9.1640625" bestFit="1" customWidth="1"/>
    <col min="17" max="17" width="9.6640625" bestFit="1" customWidth="1"/>
    <col min="18" max="18" width="9.1640625" bestFit="1" customWidth="1"/>
    <col min="20" max="20" width="9.6640625" bestFit="1" customWidth="1"/>
    <col min="22" max="22" width="10.1640625" bestFit="1" customWidth="1"/>
    <col min="23" max="23" width="14.33203125" customWidth="1"/>
    <col min="24" max="24" width="10.6640625" bestFit="1" customWidth="1"/>
    <col min="34" max="34" width="9.6640625" bestFit="1" customWidth="1"/>
    <col min="35" max="35" width="9" bestFit="1" customWidth="1"/>
    <col min="48" max="48" width="10.6640625" bestFit="1" customWidth="1"/>
    <col min="52" max="52" width="14" customWidth="1"/>
  </cols>
  <sheetData>
    <row r="1" spans="1:66" x14ac:dyDescent="0.2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s="2" t="s">
        <v>65</v>
      </c>
      <c r="BD1" t="s">
        <v>54</v>
      </c>
      <c r="BE1" t="s">
        <v>55</v>
      </c>
      <c r="BF1" t="s">
        <v>56</v>
      </c>
      <c r="BG1" s="2" t="s">
        <v>57</v>
      </c>
      <c r="BH1" s="2" t="s">
        <v>58</v>
      </c>
      <c r="BI1" s="2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</row>
    <row r="2" spans="1:66" x14ac:dyDescent="0.2">
      <c r="A2" s="1">
        <v>1800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</row>
    <row r="3" spans="1:66" x14ac:dyDescent="0.2">
      <c r="A3" s="1">
        <v>1810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</row>
    <row r="4" spans="1:66" x14ac:dyDescent="0.2">
      <c r="A4" s="1">
        <v>1820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</row>
    <row r="5" spans="1:66" x14ac:dyDescent="0.2">
      <c r="A5" s="1">
        <v>1830</v>
      </c>
      <c r="B5" s="3"/>
      <c r="C5" s="3"/>
      <c r="D5" s="3"/>
      <c r="E5" s="3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3"/>
      <c r="AE5" s="3"/>
      <c r="AF5" s="3"/>
      <c r="AG5" s="1"/>
      <c r="AH5" s="1"/>
      <c r="AI5" s="1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</row>
    <row r="6" spans="1:66" x14ac:dyDescent="0.2">
      <c r="A6" s="1">
        <v>1840</v>
      </c>
      <c r="B6" s="3"/>
      <c r="C6" s="3"/>
      <c r="D6" s="3"/>
      <c r="E6" s="3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1"/>
      <c r="T6" s="1">
        <v>5091000</v>
      </c>
      <c r="U6" s="1"/>
      <c r="V6" s="1"/>
      <c r="W6" s="1"/>
      <c r="X6" s="1"/>
      <c r="Y6" s="1"/>
      <c r="Z6" s="1"/>
      <c r="AA6" s="1"/>
      <c r="AB6" s="1"/>
      <c r="AC6" s="1"/>
      <c r="AD6" s="3"/>
      <c r="AE6" s="3"/>
      <c r="AF6" s="3"/>
      <c r="AG6" s="1"/>
      <c r="AH6" s="1">
        <v>882000</v>
      </c>
      <c r="AI6" s="1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x14ac:dyDescent="0.2">
      <c r="A7" s="1">
        <v>1850</v>
      </c>
      <c r="B7" s="3"/>
      <c r="C7" s="3"/>
      <c r="D7" s="3"/>
      <c r="E7" s="3"/>
      <c r="F7" s="1"/>
      <c r="G7" s="3"/>
      <c r="H7" s="3"/>
      <c r="I7" s="3"/>
      <c r="J7" s="3"/>
      <c r="K7" s="3"/>
      <c r="L7" s="3"/>
      <c r="M7" s="3"/>
      <c r="N7" s="1">
        <f>Total!N7-Female!N7</f>
        <v>553300</v>
      </c>
      <c r="O7" s="3"/>
      <c r="P7" s="3"/>
      <c r="Q7" s="1"/>
      <c r="R7" s="1"/>
      <c r="S7" s="1"/>
      <c r="T7" s="1">
        <v>6496000</v>
      </c>
      <c r="U7" s="1"/>
      <c r="V7" s="1"/>
      <c r="W7" s="1"/>
      <c r="X7" s="1"/>
      <c r="Y7" s="1"/>
      <c r="Z7" s="1"/>
      <c r="AA7" s="1"/>
      <c r="AB7" s="1"/>
      <c r="AC7" s="1"/>
      <c r="AD7" s="3"/>
      <c r="AE7" s="3"/>
      <c r="AF7" s="3"/>
      <c r="AG7" s="1"/>
      <c r="AH7" s="1">
        <v>941000</v>
      </c>
      <c r="AI7" s="1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1"/>
      <c r="AW7" s="1"/>
      <c r="AX7" s="1"/>
      <c r="AY7" s="1"/>
      <c r="AZ7" s="1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ht="17" customHeight="1" x14ac:dyDescent="0.2">
      <c r="A8" s="1">
        <v>1860</v>
      </c>
      <c r="B8" s="3"/>
      <c r="C8" s="3"/>
      <c r="D8" s="3"/>
      <c r="E8" s="3"/>
      <c r="F8" s="1"/>
      <c r="G8" s="3"/>
      <c r="H8" s="3"/>
      <c r="I8" s="3"/>
      <c r="J8" s="3"/>
      <c r="K8" s="3"/>
      <c r="L8" s="3"/>
      <c r="M8" s="3"/>
      <c r="N8" s="1">
        <v>629000</v>
      </c>
      <c r="O8" s="3"/>
      <c r="P8" s="3"/>
      <c r="Q8" s="1">
        <v>6198000</v>
      </c>
      <c r="R8" s="1"/>
      <c r="S8" s="1"/>
      <c r="T8" s="1">
        <v>7261000</v>
      </c>
      <c r="U8" s="1"/>
      <c r="V8" s="1"/>
      <c r="W8" s="1"/>
      <c r="X8" s="1"/>
      <c r="Y8" s="1"/>
      <c r="Z8" s="1"/>
      <c r="AA8" s="1"/>
      <c r="AB8" s="1"/>
      <c r="AC8" s="1"/>
      <c r="AD8" s="3"/>
      <c r="AE8" s="3"/>
      <c r="AF8" s="3"/>
      <c r="AG8" s="1"/>
      <c r="AH8" s="1"/>
      <c r="AI8" s="4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1"/>
      <c r="AW8" s="1"/>
      <c r="AX8" s="1"/>
      <c r="AY8" s="1"/>
      <c r="AZ8" s="1">
        <v>789000</v>
      </c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x14ac:dyDescent="0.2">
      <c r="A9" s="1">
        <v>1870</v>
      </c>
      <c r="B9" s="3"/>
      <c r="C9" s="3"/>
      <c r="D9" s="3"/>
      <c r="E9" s="3"/>
      <c r="F9" s="1">
        <f>Total!F9-Female!F9</f>
        <v>4572620</v>
      </c>
      <c r="G9" s="3"/>
      <c r="H9" s="3"/>
      <c r="I9" s="3"/>
      <c r="J9" s="3"/>
      <c r="K9" s="3"/>
      <c r="L9" s="3"/>
      <c r="M9" s="3"/>
      <c r="N9" s="1">
        <v>715000</v>
      </c>
      <c r="O9" s="3"/>
      <c r="P9" s="3"/>
      <c r="Q9" s="1">
        <v>5730000</v>
      </c>
      <c r="R9" s="1"/>
      <c r="S9" s="1"/>
      <c r="T9" s="1">
        <v>8227000</v>
      </c>
      <c r="U9" s="1"/>
      <c r="V9" s="1"/>
      <c r="W9" s="1"/>
      <c r="X9" s="1">
        <v>9256000</v>
      </c>
      <c r="Y9" s="1"/>
      <c r="Z9" s="1"/>
      <c r="AA9" s="1"/>
      <c r="AB9" s="1"/>
      <c r="AC9" s="1"/>
      <c r="AD9" s="3"/>
      <c r="AE9" s="3"/>
      <c r="AF9" s="3"/>
      <c r="AG9" s="1"/>
      <c r="AH9" s="1"/>
      <c r="AI9" s="1">
        <v>523000</v>
      </c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4"/>
      <c r="AW9" s="1"/>
      <c r="AX9" s="1"/>
      <c r="AY9" s="1"/>
      <c r="AZ9" s="1">
        <v>1129000</v>
      </c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x14ac:dyDescent="0.2">
      <c r="A10" s="1">
        <v>1880</v>
      </c>
      <c r="B10" s="3"/>
      <c r="C10" s="3"/>
      <c r="D10" s="3"/>
      <c r="E10" s="3"/>
      <c r="F10" s="1"/>
      <c r="G10" s="3"/>
      <c r="H10" s="3"/>
      <c r="I10" s="3"/>
      <c r="J10" s="3"/>
      <c r="K10" s="3"/>
      <c r="L10" s="3"/>
      <c r="M10" s="1">
        <v>13374000</v>
      </c>
      <c r="N10" s="1">
        <v>851000</v>
      </c>
      <c r="O10" s="3"/>
      <c r="P10" s="3"/>
      <c r="Q10" s="1">
        <v>5581000</v>
      </c>
      <c r="R10" s="1"/>
      <c r="S10" s="1"/>
      <c r="T10" s="1">
        <v>8953000</v>
      </c>
      <c r="U10" s="1"/>
      <c r="V10" s="1"/>
      <c r="W10" s="1"/>
      <c r="X10" s="1">
        <v>10176000</v>
      </c>
      <c r="Y10" s="1"/>
      <c r="Z10" s="1"/>
      <c r="AA10" s="1"/>
      <c r="AB10" s="1"/>
      <c r="AC10" s="1"/>
      <c r="AD10" s="3"/>
      <c r="AE10" s="3"/>
      <c r="AF10" s="3"/>
      <c r="AG10" s="1"/>
      <c r="AH10" s="1">
        <v>1299000</v>
      </c>
      <c r="AI10" s="1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1"/>
      <c r="AW10" s="1"/>
      <c r="AX10" s="1"/>
      <c r="AY10" s="1"/>
      <c r="AZ10" s="1">
        <v>1252000</v>
      </c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x14ac:dyDescent="0.2">
      <c r="A11" s="1">
        <v>1890</v>
      </c>
      <c r="C11">
        <v>1519000</v>
      </c>
      <c r="F11" s="1"/>
      <c r="G11">
        <v>1410000</v>
      </c>
      <c r="M11">
        <v>15508000</v>
      </c>
      <c r="N11">
        <v>1009000</v>
      </c>
      <c r="T11">
        <v>10007000</v>
      </c>
      <c r="AG11" s="4"/>
      <c r="AH11" s="4">
        <v>1490000</v>
      </c>
      <c r="AI11" s="1">
        <v>530000</v>
      </c>
      <c r="AJ11">
        <v>241000</v>
      </c>
      <c r="AV11" s="1">
        <v>23957000</v>
      </c>
      <c r="AW11" s="4"/>
      <c r="AX11" s="4"/>
      <c r="AY11" s="4"/>
      <c r="AZ11" s="4">
        <v>1171000</v>
      </c>
    </row>
    <row r="12" spans="1:66" x14ac:dyDescent="0.2">
      <c r="A12" s="1">
        <v>1900</v>
      </c>
      <c r="D12">
        <v>1293000</v>
      </c>
      <c r="F12" s="1">
        <f>Total!F12-Female!F12</f>
        <v>6986640</v>
      </c>
      <c r="G12">
        <v>1544000</v>
      </c>
      <c r="M12">
        <v>18582000</v>
      </c>
      <c r="N12">
        <v>776000</v>
      </c>
      <c r="P12">
        <v>3356000</v>
      </c>
      <c r="Q12">
        <v>6161000</v>
      </c>
      <c r="T12">
        <v>11548000</v>
      </c>
      <c r="U12" s="4">
        <f>Total!U12-Female!U12</f>
        <v>9219750</v>
      </c>
      <c r="V12">
        <v>93607000</v>
      </c>
      <c r="X12">
        <v>11103000</v>
      </c>
      <c r="AE12">
        <v>4352000</v>
      </c>
      <c r="AH12">
        <v>1720000</v>
      </c>
      <c r="AI12">
        <v>600000</v>
      </c>
      <c r="AJ12">
        <v>275000</v>
      </c>
      <c r="AV12" s="4"/>
      <c r="AW12" s="4"/>
      <c r="AX12" s="4"/>
      <c r="AY12" s="4"/>
      <c r="AZ12" s="4">
        <v>1453000</v>
      </c>
      <c r="BC12">
        <v>1083000</v>
      </c>
    </row>
    <row r="13" spans="1:66" ht="17" customHeight="1" x14ac:dyDescent="0.2">
      <c r="A13" s="1">
        <v>1910</v>
      </c>
      <c r="C13">
        <v>2477000</v>
      </c>
      <c r="D13">
        <v>1555000</v>
      </c>
      <c r="F13" s="1"/>
      <c r="G13">
        <v>2359000</v>
      </c>
      <c r="N13">
        <v>846000</v>
      </c>
      <c r="P13">
        <v>4025000</v>
      </c>
      <c r="Q13">
        <v>6483000</v>
      </c>
      <c r="T13">
        <v>12931000</v>
      </c>
      <c r="V13">
        <v>97973000</v>
      </c>
      <c r="X13">
        <v>11274000</v>
      </c>
      <c r="AE13">
        <v>4670000</v>
      </c>
      <c r="AI13">
        <v>661000</v>
      </c>
      <c r="AJ13">
        <v>356000</v>
      </c>
      <c r="AZ13">
        <v>1587000</v>
      </c>
      <c r="BC13">
        <v>1155000</v>
      </c>
      <c r="BF13">
        <v>1951000</v>
      </c>
    </row>
    <row r="14" spans="1:66" x14ac:dyDescent="0.2">
      <c r="A14" s="1">
        <v>1920</v>
      </c>
      <c r="D14">
        <v>1842000</v>
      </c>
      <c r="F14" s="1">
        <f>Total!F14-Female!F14</f>
        <v>7869860</v>
      </c>
      <c r="G14">
        <v>2682000</v>
      </c>
      <c r="M14">
        <v>20531000</v>
      </c>
      <c r="N14">
        <v>957000</v>
      </c>
      <c r="P14">
        <v>5006000</v>
      </c>
      <c r="Q14">
        <v>6971000</v>
      </c>
      <c r="T14">
        <v>13657000</v>
      </c>
      <c r="V14">
        <v>96623000</v>
      </c>
      <c r="X14">
        <v>13035000</v>
      </c>
      <c r="Y14">
        <v>16818000</v>
      </c>
      <c r="AE14">
        <v>4814000</v>
      </c>
      <c r="AH14">
        <v>2088000</v>
      </c>
      <c r="AI14">
        <v>772000</v>
      </c>
      <c r="AJ14">
        <v>439000</v>
      </c>
      <c r="AV14">
        <v>43988000</v>
      </c>
      <c r="AZ14">
        <v>1827000</v>
      </c>
      <c r="BC14">
        <v>1181000</v>
      </c>
      <c r="BF14">
        <v>2593000</v>
      </c>
    </row>
    <row r="15" spans="1:66" ht="17" customHeight="1" x14ac:dyDescent="0.2">
      <c r="A15" s="1">
        <v>1930</v>
      </c>
      <c r="D15">
        <v>2239000</v>
      </c>
      <c r="F15" s="3"/>
      <c r="G15">
        <v>3262000</v>
      </c>
      <c r="J15">
        <v>993000</v>
      </c>
      <c r="L15">
        <v>2421000</v>
      </c>
      <c r="M15">
        <v>20818000</v>
      </c>
      <c r="N15">
        <v>1103000</v>
      </c>
      <c r="P15">
        <v>5198000</v>
      </c>
      <c r="T15">
        <v>14800000</v>
      </c>
      <c r="V15">
        <v>101443000</v>
      </c>
      <c r="X15">
        <v>13359000</v>
      </c>
      <c r="Y15">
        <v>18879000</v>
      </c>
      <c r="AE15">
        <v>4975000</v>
      </c>
      <c r="AH15">
        <v>2417000</v>
      </c>
      <c r="AI15">
        <v>850000</v>
      </c>
      <c r="AJ15">
        <v>377000</v>
      </c>
      <c r="AS15">
        <v>4220000</v>
      </c>
      <c r="AZ15">
        <v>1995000</v>
      </c>
      <c r="BA15">
        <v>3681000</v>
      </c>
      <c r="BB15">
        <v>4647000</v>
      </c>
      <c r="BC15">
        <v>1372000</v>
      </c>
    </row>
    <row r="16" spans="1:66" x14ac:dyDescent="0.2">
      <c r="A16" s="1">
        <v>1940</v>
      </c>
      <c r="C16">
        <v>5034000</v>
      </c>
      <c r="D16">
        <v>2481000</v>
      </c>
      <c r="F16" s="1">
        <v>11780000</v>
      </c>
      <c r="G16" s="1">
        <v>3678000</v>
      </c>
      <c r="I16" s="1"/>
      <c r="J16" s="1">
        <v>1070000</v>
      </c>
      <c r="K16" s="1"/>
      <c r="L16" s="1"/>
      <c r="M16" s="1">
        <v>21815000</v>
      </c>
      <c r="N16" s="1">
        <v>1286000</v>
      </c>
      <c r="O16">
        <v>2309000</v>
      </c>
      <c r="P16">
        <v>5808000</v>
      </c>
      <c r="Q16" s="1">
        <v>8103000</v>
      </c>
      <c r="S16" s="1"/>
      <c r="T16" s="1"/>
      <c r="U16" s="1"/>
      <c r="W16" s="1"/>
      <c r="X16" s="1">
        <v>13097000</v>
      </c>
      <c r="Y16" s="1">
        <v>19151000</v>
      </c>
      <c r="Z16" s="1"/>
      <c r="AA16" s="1"/>
      <c r="AD16" s="1"/>
      <c r="AE16" s="1">
        <v>5426000</v>
      </c>
      <c r="AG16" s="1"/>
      <c r="AH16" s="1">
        <v>2923000</v>
      </c>
      <c r="AI16" s="1">
        <v>967901</v>
      </c>
      <c r="AJ16" s="1">
        <v>516000</v>
      </c>
      <c r="AS16" s="1">
        <v>4122000</v>
      </c>
      <c r="AT16" s="1"/>
      <c r="AY16" s="1"/>
      <c r="AZ16" s="1">
        <v>2242000</v>
      </c>
      <c r="BA16" s="1">
        <v>4682000</v>
      </c>
      <c r="BB16" s="1">
        <v>5581000</v>
      </c>
      <c r="BC16" s="1">
        <v>1604000</v>
      </c>
      <c r="BD16" s="1">
        <v>39450000</v>
      </c>
      <c r="BF16">
        <v>3586000</v>
      </c>
    </row>
    <row r="17" spans="1:58" x14ac:dyDescent="0.2">
      <c r="A17" s="1">
        <v>1950</v>
      </c>
      <c r="C17">
        <v>5884000</v>
      </c>
      <c r="D17">
        <v>2855000</v>
      </c>
      <c r="E17" s="4">
        <f>Total!E17-Female!E17</f>
        <v>11035550</v>
      </c>
      <c r="F17" s="1">
        <v>14609000</v>
      </c>
      <c r="G17" s="1">
        <v>4123000</v>
      </c>
      <c r="H17">
        <v>3041000</v>
      </c>
      <c r="I17" s="1"/>
      <c r="J17" s="1">
        <v>1511425</v>
      </c>
      <c r="K17" s="1"/>
      <c r="L17" s="1">
        <v>2824240</v>
      </c>
      <c r="M17" s="1"/>
      <c r="N17" s="1">
        <v>1290201</v>
      </c>
      <c r="O17">
        <v>2417000</v>
      </c>
      <c r="P17">
        <v>7164000</v>
      </c>
      <c r="Q17" s="1">
        <v>9084000</v>
      </c>
      <c r="S17" s="1"/>
      <c r="T17" s="1">
        <v>15649000</v>
      </c>
      <c r="U17" s="1"/>
      <c r="V17">
        <v>98877000</v>
      </c>
      <c r="W17" s="1">
        <v>4909699</v>
      </c>
      <c r="X17" s="1">
        <v>14200516</v>
      </c>
      <c r="Y17" s="1">
        <v>21871000</v>
      </c>
      <c r="Z17" s="1"/>
      <c r="AA17" s="1">
        <v>4854000</v>
      </c>
      <c r="AB17">
        <v>1977000</v>
      </c>
      <c r="AD17" s="1"/>
      <c r="AE17" s="1"/>
      <c r="AG17" s="1"/>
      <c r="AH17" s="1">
        <v>3241000</v>
      </c>
      <c r="AI17" s="1">
        <v>1005646</v>
      </c>
      <c r="AJ17" s="1">
        <v>623000</v>
      </c>
      <c r="AS17" s="1">
        <v>5990000</v>
      </c>
      <c r="AT17" s="1">
        <v>9212000</v>
      </c>
      <c r="AV17">
        <v>48818000</v>
      </c>
      <c r="AY17" s="1">
        <v>2627000</v>
      </c>
      <c r="AZ17" s="1">
        <v>2286000</v>
      </c>
      <c r="BB17" s="1">
        <v>6649707</v>
      </c>
      <c r="BC17" s="1">
        <v>2209000</v>
      </c>
      <c r="BD17" s="1">
        <v>43720000</v>
      </c>
      <c r="BF17">
        <v>3578000</v>
      </c>
    </row>
    <row r="18" spans="1:58" x14ac:dyDescent="0.2">
      <c r="A18" s="1">
        <v>1960</v>
      </c>
      <c r="B18" s="1"/>
      <c r="C18" s="1">
        <v>5593215</v>
      </c>
      <c r="D18" s="1">
        <v>3157000</v>
      </c>
      <c r="E18">
        <v>14801000</v>
      </c>
      <c r="F18" s="1">
        <v>17035761</v>
      </c>
      <c r="G18" s="1">
        <v>4706000</v>
      </c>
      <c r="I18" s="1">
        <f>Total!I18-Female!I18</f>
        <v>1110600</v>
      </c>
      <c r="J18" s="1">
        <v>1752477</v>
      </c>
      <c r="K18" s="1"/>
      <c r="L18" s="1">
        <v>3780892</v>
      </c>
      <c r="M18" s="1"/>
      <c r="N18" s="1">
        <v>1380859</v>
      </c>
      <c r="O18">
        <v>2181000</v>
      </c>
      <c r="P18">
        <v>7764000</v>
      </c>
      <c r="Q18" s="1">
        <v>9249000</v>
      </c>
      <c r="S18" s="1">
        <v>12379210</v>
      </c>
      <c r="T18" s="1">
        <v>16233000</v>
      </c>
      <c r="U18" s="1">
        <v>23807000</v>
      </c>
      <c r="V18">
        <v>130361000</v>
      </c>
      <c r="W18" s="1">
        <v>5771775</v>
      </c>
      <c r="X18" s="1">
        <v>14397058</v>
      </c>
      <c r="Y18" s="1">
        <v>29155000</v>
      </c>
      <c r="Z18" s="1"/>
      <c r="AA18" s="1">
        <v>5473467.5</v>
      </c>
      <c r="AB18">
        <v>2605000</v>
      </c>
      <c r="AD18" s="1"/>
      <c r="AE18" s="1">
        <v>9297000</v>
      </c>
      <c r="AF18">
        <v>697000</v>
      </c>
      <c r="AG18" s="1">
        <v>13277658</v>
      </c>
      <c r="AH18" s="1">
        <v>3131955</v>
      </c>
      <c r="AI18" s="1">
        <v>1016884</v>
      </c>
      <c r="AJ18" s="1">
        <v>671000</v>
      </c>
      <c r="AS18" s="1">
        <v>5771230</v>
      </c>
      <c r="AT18" s="1">
        <v>11640000</v>
      </c>
      <c r="AY18" s="1"/>
      <c r="AZ18" s="1">
        <v>2277000</v>
      </c>
      <c r="BA18">
        <v>7106000</v>
      </c>
      <c r="BB18" s="1">
        <v>7662750.5</v>
      </c>
      <c r="BC18" s="1">
        <v>2940000</v>
      </c>
      <c r="BD18" s="1">
        <v>47313000</v>
      </c>
      <c r="BF18">
        <v>4397000</v>
      </c>
    </row>
    <row r="19" spans="1:58" x14ac:dyDescent="0.2">
      <c r="A19" s="1">
        <v>1970</v>
      </c>
      <c r="B19" s="1">
        <v>281550</v>
      </c>
      <c r="C19" s="1">
        <v>6895200</v>
      </c>
      <c r="D19" s="1">
        <v>3586000</v>
      </c>
      <c r="E19">
        <v>19650000</v>
      </c>
      <c r="F19" s="1">
        <v>21497980</v>
      </c>
      <c r="G19" s="1">
        <v>5666000</v>
      </c>
      <c r="I19" s="1">
        <v>1778578</v>
      </c>
      <c r="J19" s="1">
        <v>1977470</v>
      </c>
      <c r="K19" s="1"/>
      <c r="L19" s="1">
        <v>3920000</v>
      </c>
      <c r="M19" s="1"/>
      <c r="N19" s="1">
        <v>1416944.5</v>
      </c>
      <c r="O19">
        <v>3070000</v>
      </c>
      <c r="P19">
        <v>9533000</v>
      </c>
      <c r="Q19" s="1">
        <v>9575000</v>
      </c>
      <c r="S19" s="1">
        <v>13978500</v>
      </c>
      <c r="T19" s="1">
        <v>15884000</v>
      </c>
      <c r="U19" s="1">
        <v>27576000</v>
      </c>
      <c r="V19">
        <v>149289000</v>
      </c>
      <c r="W19" s="1">
        <v>6973059.5</v>
      </c>
      <c r="X19" s="1">
        <v>14344000</v>
      </c>
      <c r="Y19" s="1">
        <v>31372000</v>
      </c>
      <c r="Z19" s="1"/>
      <c r="AA19" s="1">
        <v>7233789</v>
      </c>
      <c r="AB19" s="1">
        <v>3070308</v>
      </c>
      <c r="AC19">
        <v>1822000</v>
      </c>
      <c r="AD19" s="1"/>
      <c r="AE19" s="1">
        <v>10489000</v>
      </c>
      <c r="AF19">
        <v>1312000</v>
      </c>
      <c r="AG19" s="1"/>
      <c r="AH19" s="1">
        <v>3636400</v>
      </c>
      <c r="AI19" s="1">
        <v>1001193</v>
      </c>
      <c r="AJ19" s="1">
        <v>864000</v>
      </c>
      <c r="AS19" s="1">
        <v>9003056</v>
      </c>
      <c r="AT19" s="1">
        <v>17824250</v>
      </c>
      <c r="AV19">
        <v>57496000</v>
      </c>
      <c r="AW19">
        <v>1290000</v>
      </c>
      <c r="AY19" s="1"/>
      <c r="AZ19" s="1">
        <v>2206000</v>
      </c>
      <c r="BA19">
        <v>8785000</v>
      </c>
      <c r="BB19" s="1">
        <v>9064682.5</v>
      </c>
      <c r="BC19" s="1">
        <v>4245000</v>
      </c>
      <c r="BD19" s="1">
        <v>54118000</v>
      </c>
      <c r="BF19">
        <v>5199000</v>
      </c>
    </row>
    <row r="20" spans="1:58" x14ac:dyDescent="0.2">
      <c r="A20" s="1">
        <v>1980</v>
      </c>
      <c r="B20" s="1">
        <v>529624</v>
      </c>
      <c r="C20" s="1">
        <v>7886654.75</v>
      </c>
      <c r="D20" s="1">
        <v>3944000</v>
      </c>
      <c r="E20">
        <v>22431000</v>
      </c>
      <c r="F20" s="1">
        <v>32541472</v>
      </c>
      <c r="G20" s="1">
        <v>7089000</v>
      </c>
      <c r="I20" s="1">
        <v>2522629</v>
      </c>
      <c r="J20" s="1">
        <v>2731144.4444444445</v>
      </c>
      <c r="K20" s="1">
        <v>288667360</v>
      </c>
      <c r="L20" s="1">
        <v>2213257</v>
      </c>
      <c r="M20" s="1">
        <v>16968978</v>
      </c>
      <c r="N20" s="1">
        <v>1464238.125</v>
      </c>
      <c r="O20">
        <v>3732000</v>
      </c>
      <c r="P20">
        <v>10818000</v>
      </c>
      <c r="Q20" s="1">
        <v>9216000</v>
      </c>
      <c r="R20">
        <v>10625000</v>
      </c>
      <c r="S20" s="1">
        <v>13645587.1</v>
      </c>
      <c r="T20" s="1">
        <v>13784000</v>
      </c>
      <c r="U20" s="1">
        <v>34619000</v>
      </c>
      <c r="V20">
        <v>190017000</v>
      </c>
      <c r="W20" s="1">
        <v>10751201</v>
      </c>
      <c r="X20" s="1">
        <v>14612282</v>
      </c>
      <c r="Y20" s="1">
        <v>34045000</v>
      </c>
      <c r="Z20" s="1">
        <v>4084963</v>
      </c>
      <c r="AA20" s="1">
        <v>9174500</v>
      </c>
      <c r="AB20">
        <v>4436000</v>
      </c>
      <c r="AD20" s="1">
        <v>7243692</v>
      </c>
      <c r="AE20" s="1">
        <v>15838000</v>
      </c>
      <c r="AG20" s="1">
        <v>18824700</v>
      </c>
      <c r="AH20" s="1">
        <v>3836003.125</v>
      </c>
      <c r="AI20" s="1">
        <v>1127370</v>
      </c>
      <c r="AJ20" s="1">
        <v>871000</v>
      </c>
      <c r="AS20" s="1">
        <v>13369000</v>
      </c>
      <c r="AT20" s="1">
        <v>21564250</v>
      </c>
      <c r="AV20" s="1">
        <v>39242000</v>
      </c>
      <c r="AW20">
        <v>1458000</v>
      </c>
      <c r="AY20" s="1">
        <v>3767807</v>
      </c>
      <c r="AZ20" s="1">
        <v>2208000</v>
      </c>
      <c r="BA20">
        <v>11966000</v>
      </c>
      <c r="BB20" s="1">
        <v>12487195.666666666</v>
      </c>
      <c r="BC20" s="1">
        <v>4747000</v>
      </c>
      <c r="BD20" s="1">
        <v>61694000</v>
      </c>
      <c r="BF20">
        <v>5619000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7D8E9-DB7A-414B-9484-82F2BE18A4A4}">
  <dimension ref="A1:BN24"/>
  <sheetViews>
    <sheetView workbookViewId="0">
      <selection activeCell="E20" sqref="E20"/>
    </sheetView>
  </sheetViews>
  <sheetFormatPr baseColWidth="10" defaultRowHeight="15" x14ac:dyDescent="0.2"/>
  <cols>
    <col min="2" max="4" width="8.83203125" customWidth="1"/>
    <col min="5" max="5" width="8.83203125" style="10" customWidth="1"/>
    <col min="6" max="17" width="8.83203125" customWidth="1"/>
    <col min="19" max="36" width="8.83203125" customWidth="1"/>
    <col min="37" max="44" width="0" hidden="1" customWidth="1"/>
    <col min="45" max="46" width="8.83203125" customWidth="1"/>
    <col min="47" max="47" width="0" hidden="1" customWidth="1"/>
    <col min="48" max="58" width="8.83203125" customWidth="1"/>
  </cols>
  <sheetData>
    <row r="1" spans="1:66" x14ac:dyDescent="0.2">
      <c r="A1" t="s">
        <v>0</v>
      </c>
      <c r="B1" s="2" t="s">
        <v>87</v>
      </c>
      <c r="C1" t="s">
        <v>88</v>
      </c>
      <c r="D1" t="s">
        <v>89</v>
      </c>
      <c r="E1" s="10" t="s">
        <v>91</v>
      </c>
      <c r="F1" t="s">
        <v>92</v>
      </c>
      <c r="G1" t="s">
        <v>93</v>
      </c>
      <c r="H1" t="s">
        <v>94</v>
      </c>
      <c r="I1" t="s">
        <v>95</v>
      </c>
      <c r="J1" t="s">
        <v>96</v>
      </c>
      <c r="K1" t="s">
        <v>97</v>
      </c>
      <c r="L1" t="s">
        <v>98</v>
      </c>
      <c r="M1" t="s">
        <v>99</v>
      </c>
      <c r="N1" t="s">
        <v>100</v>
      </c>
      <c r="O1" t="s">
        <v>101</v>
      </c>
      <c r="P1" t="s">
        <v>102</v>
      </c>
      <c r="Q1" t="s">
        <v>103</v>
      </c>
      <c r="R1" t="s">
        <v>17</v>
      </c>
      <c r="S1" t="s">
        <v>104</v>
      </c>
      <c r="T1" t="s">
        <v>105</v>
      </c>
      <c r="U1" t="s">
        <v>106</v>
      </c>
      <c r="V1" t="s">
        <v>107</v>
      </c>
      <c r="W1" t="s">
        <v>117</v>
      </c>
      <c r="X1" t="s">
        <v>108</v>
      </c>
      <c r="Y1" t="s">
        <v>109</v>
      </c>
      <c r="Z1" t="s">
        <v>118</v>
      </c>
      <c r="AA1" t="s">
        <v>119</v>
      </c>
      <c r="AB1" t="s">
        <v>120</v>
      </c>
      <c r="AC1" t="s">
        <v>121</v>
      </c>
      <c r="AD1" t="s">
        <v>122</v>
      </c>
      <c r="AE1" t="s">
        <v>110</v>
      </c>
      <c r="AF1" t="s">
        <v>123</v>
      </c>
      <c r="AG1" t="s">
        <v>124</v>
      </c>
      <c r="AH1" t="s">
        <v>125</v>
      </c>
      <c r="AI1" t="s">
        <v>126</v>
      </c>
      <c r="AJ1" t="s">
        <v>111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127</v>
      </c>
      <c r="AT1" t="s">
        <v>128</v>
      </c>
      <c r="AU1" t="s">
        <v>46</v>
      </c>
      <c r="AV1" t="s">
        <v>112</v>
      </c>
      <c r="AW1" t="s">
        <v>129</v>
      </c>
      <c r="AX1" t="s">
        <v>130</v>
      </c>
      <c r="AY1" t="s">
        <v>131</v>
      </c>
      <c r="AZ1" t="s">
        <v>113</v>
      </c>
      <c r="BA1" t="s">
        <v>132</v>
      </c>
      <c r="BB1" t="s">
        <v>114</v>
      </c>
      <c r="BC1" t="s">
        <v>133</v>
      </c>
      <c r="BD1" t="s">
        <v>115</v>
      </c>
      <c r="BE1" t="s">
        <v>134</v>
      </c>
      <c r="BF1" t="s">
        <v>116</v>
      </c>
      <c r="BG1" s="2" t="s">
        <v>57</v>
      </c>
      <c r="BH1" s="2" t="s">
        <v>58</v>
      </c>
      <c r="BI1" s="2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</row>
    <row r="2" spans="1:66" x14ac:dyDescent="0.2">
      <c r="A2" s="1">
        <v>1800</v>
      </c>
      <c r="B2" s="4">
        <v>6.4952392131090164E-3</v>
      </c>
      <c r="C2" s="4">
        <v>0.12143067270517349</v>
      </c>
      <c r="D2" s="4">
        <v>7.4237197637557983E-2</v>
      </c>
      <c r="E2" s="11"/>
      <c r="F2" s="4">
        <v>1.0402686595916748</v>
      </c>
      <c r="G2" s="4">
        <v>0.14406673610210419</v>
      </c>
      <c r="H2" s="4">
        <v>1.1589310169219971</v>
      </c>
      <c r="I2" s="4">
        <v>0.23914371430873871</v>
      </c>
      <c r="J2" s="4">
        <v>0.18336473405361176</v>
      </c>
      <c r="K2" s="4">
        <v>115.77910614013672</v>
      </c>
      <c r="L2" s="4">
        <v>0.26346054673194885</v>
      </c>
      <c r="M2" s="4">
        <v>6.9881110191345215</v>
      </c>
      <c r="N2" s="4">
        <v>0.62681454420089722</v>
      </c>
      <c r="O2" s="4">
        <v>0.67819350957870483</v>
      </c>
      <c r="P2" s="4">
        <v>1.0162404775619507</v>
      </c>
      <c r="Q2" s="4">
        <v>3.9040937423706055</v>
      </c>
      <c r="S2" s="4">
        <v>10.221766471862793</v>
      </c>
      <c r="T2" s="4">
        <v>5.840548038482666</v>
      </c>
      <c r="U2" s="4">
        <v>3.7779586315155029</v>
      </c>
      <c r="V2" s="4">
        <v>55.937419891357422</v>
      </c>
      <c r="W2" s="4">
        <v>1.618333101272583</v>
      </c>
      <c r="X2" s="4">
        <v>6.5006599426269531</v>
      </c>
      <c r="Y2" s="4">
        <v>8.8124465942382812</v>
      </c>
      <c r="Z2" s="4">
        <v>0.45526173710823059</v>
      </c>
      <c r="AA2" s="4">
        <v>3.6367521286010742</v>
      </c>
      <c r="AB2" s="4">
        <v>0.86745339632034302</v>
      </c>
      <c r="AC2" s="4">
        <v>0.42940416932106018</v>
      </c>
      <c r="AD2" s="4">
        <v>0.94598525762557983</v>
      </c>
      <c r="AE2" s="4">
        <v>1.6230001449584961</v>
      </c>
      <c r="AF2" s="4">
        <v>0.23103678226470947</v>
      </c>
      <c r="AG2" s="4">
        <v>3.4209895133972168</v>
      </c>
      <c r="AH2" s="4">
        <v>1.3744666576385498</v>
      </c>
      <c r="AI2" s="4">
        <v>0.46883752942085266</v>
      </c>
      <c r="AJ2" s="4">
        <v>3.2632153481245041E-2</v>
      </c>
      <c r="AS2" s="4">
        <v>0.86489629745483398</v>
      </c>
      <c r="AT2" s="4">
        <v>1.5682773590087891</v>
      </c>
      <c r="AV2" s="4">
        <v>8.5764131546020508</v>
      </c>
      <c r="AW2" s="4">
        <v>0.19935205578804016</v>
      </c>
      <c r="AX2" s="4">
        <v>0.27943167090415955</v>
      </c>
      <c r="AY2" s="4">
        <v>0.52723789215087891</v>
      </c>
      <c r="AZ2" s="4">
        <v>0.73215377330780029</v>
      </c>
      <c r="BA2" s="4">
        <v>0.98101282119750977</v>
      </c>
      <c r="BB2" s="4">
        <v>2.7884993553161621</v>
      </c>
      <c r="BC2" s="4">
        <v>1.3042151927947998</v>
      </c>
      <c r="BD2" s="4">
        <v>2.0522232055664062</v>
      </c>
      <c r="BE2" s="4">
        <v>1.4093818664550781</v>
      </c>
      <c r="BF2" s="4">
        <v>0.37312084436416626</v>
      </c>
    </row>
    <row r="3" spans="1:66" x14ac:dyDescent="0.2">
      <c r="A3" s="1">
        <v>1810</v>
      </c>
      <c r="B3" s="4">
        <v>7.0605729706585407E-3</v>
      </c>
      <c r="C3" s="4">
        <v>0.15493674576282501</v>
      </c>
      <c r="D3" s="4">
        <v>9.0812578797340393E-2</v>
      </c>
      <c r="E3" s="11"/>
      <c r="F3" s="4">
        <v>1.2189466953277588</v>
      </c>
      <c r="G3" s="4">
        <v>0.20762476325035095</v>
      </c>
      <c r="H3" s="4">
        <v>1.1879791021347046</v>
      </c>
      <c r="I3" s="4">
        <v>0.24513775110244751</v>
      </c>
      <c r="J3" s="4">
        <v>0.22502467036247253</v>
      </c>
      <c r="K3" s="4">
        <v>118.74948120117188</v>
      </c>
      <c r="L3" s="4">
        <v>0.31528136134147644</v>
      </c>
      <c r="M3" s="4">
        <v>7.7095632553100586</v>
      </c>
      <c r="N3" s="4">
        <v>0.66987192630767822</v>
      </c>
      <c r="O3" s="4">
        <v>0.73239564895629883</v>
      </c>
      <c r="P3" s="4">
        <v>1.1419256925582886</v>
      </c>
      <c r="Q3" s="4">
        <v>4.135286808013916</v>
      </c>
      <c r="S3" s="4">
        <v>10.730257034301758</v>
      </c>
      <c r="T3" s="4">
        <v>6.2968835830688477</v>
      </c>
      <c r="U3" s="4">
        <v>4.1085381507873535</v>
      </c>
      <c r="V3" s="4">
        <v>58.346393585205078</v>
      </c>
      <c r="W3" s="4">
        <v>1.7591898441314697</v>
      </c>
      <c r="X3" s="4">
        <v>6.8654694557189941</v>
      </c>
      <c r="Y3" s="4">
        <v>8.8981313705444336</v>
      </c>
      <c r="Z3" s="4">
        <v>0.46667268872261047</v>
      </c>
      <c r="AA3" s="4">
        <v>3.7060558795928955</v>
      </c>
      <c r="AB3" s="4">
        <v>0.9429548978805542</v>
      </c>
      <c r="AC3" s="4">
        <v>0.44016700983047485</v>
      </c>
      <c r="AD3" s="4">
        <v>0.83826243877410889</v>
      </c>
      <c r="AE3" s="4">
        <v>1.7087931632995605</v>
      </c>
      <c r="AF3" s="4">
        <v>0.23682762682437897</v>
      </c>
      <c r="AG3" s="4">
        <v>3.5067353248596191</v>
      </c>
      <c r="AH3" s="4">
        <v>1.4688819646835327</v>
      </c>
      <c r="AI3" s="4">
        <v>0.50104308128356934</v>
      </c>
      <c r="AJ3" s="4">
        <v>3.1309612095355988E-2</v>
      </c>
      <c r="AS3" s="4">
        <v>0.76640737056732178</v>
      </c>
      <c r="AT3" s="4">
        <v>1.3896918296813965</v>
      </c>
      <c r="AV3" s="4">
        <v>9.4678258895874023</v>
      </c>
      <c r="AW3" s="4">
        <v>0.20434874296188354</v>
      </c>
      <c r="AX3" s="4">
        <v>0.30375289916992188</v>
      </c>
      <c r="AY3" s="4">
        <v>0.54045283794403076</v>
      </c>
      <c r="AZ3" s="4">
        <v>0.80023539066314697</v>
      </c>
      <c r="BA3" s="4">
        <v>0.86930131912231445</v>
      </c>
      <c r="BB3" s="4">
        <v>2.8871335983276367</v>
      </c>
      <c r="BC3" s="4">
        <v>1.3290690183639526</v>
      </c>
      <c r="BD3" s="4">
        <v>2.7178847789764404</v>
      </c>
      <c r="BE3" s="4">
        <v>1.2488903999328613</v>
      </c>
      <c r="BF3" s="4">
        <v>0.41180843114852905</v>
      </c>
    </row>
    <row r="4" spans="1:66" x14ac:dyDescent="0.2">
      <c r="A4" s="1">
        <v>1820</v>
      </c>
      <c r="B4" s="4">
        <v>7.7054640278220177E-3</v>
      </c>
      <c r="C4" s="4">
        <v>0.20527902245521545</v>
      </c>
      <c r="D4" s="4">
        <v>0.11390594393014908</v>
      </c>
      <c r="E4" s="11"/>
      <c r="F4" s="4">
        <v>1.4499460458755493</v>
      </c>
      <c r="G4" s="4">
        <v>0.32793575525283813</v>
      </c>
      <c r="H4" s="4">
        <v>1.2181602716445923</v>
      </c>
      <c r="I4" s="4">
        <v>0.25136560201644897</v>
      </c>
      <c r="J4" s="4">
        <v>0.28339579701423645</v>
      </c>
      <c r="K4" s="4">
        <v>121.83848571777344</v>
      </c>
      <c r="L4" s="4">
        <v>0.384754478931427</v>
      </c>
      <c r="M4" s="4">
        <v>8.5526628494262695</v>
      </c>
      <c r="N4" s="4">
        <v>0.71765738725662231</v>
      </c>
      <c r="O4" s="4">
        <v>0.79357093572616577</v>
      </c>
      <c r="P4" s="4">
        <v>1.2933239936828613</v>
      </c>
      <c r="Q4" s="4">
        <v>4.3882379531860352</v>
      </c>
      <c r="S4" s="4">
        <v>11.278712272644043</v>
      </c>
      <c r="T4" s="4">
        <v>6.8105497360229492</v>
      </c>
      <c r="U4" s="4">
        <v>4.48590087890625</v>
      </c>
      <c r="V4" s="4">
        <v>60.918609619140625</v>
      </c>
      <c r="W4" s="4">
        <v>1.9198689460754395</v>
      </c>
      <c r="X4" s="4">
        <v>7.2627520561218262</v>
      </c>
      <c r="Y4" s="4">
        <v>8.9851007461547852</v>
      </c>
      <c r="Z4" s="4">
        <v>0.47852873802185059</v>
      </c>
      <c r="AA4" s="4">
        <v>3.777407169342041</v>
      </c>
      <c r="AB4" s="4">
        <v>1.0290815830230713</v>
      </c>
      <c r="AC4" s="4">
        <v>0.4513496458530426</v>
      </c>
      <c r="AD4" s="4">
        <v>0.74809694290161133</v>
      </c>
      <c r="AE4" s="4">
        <v>1.8017653226852417</v>
      </c>
      <c r="AF4" s="4">
        <v>0.2428443431854248</v>
      </c>
      <c r="AG4" s="4">
        <v>3.5958256721496582</v>
      </c>
      <c r="AH4" s="4">
        <v>1.5736649036407471</v>
      </c>
      <c r="AI4" s="4">
        <v>0.5367850661277771</v>
      </c>
      <c r="AJ4" s="4">
        <v>3.0067218467593193E-2</v>
      </c>
      <c r="AS4" s="4">
        <v>0.68397074937820435</v>
      </c>
      <c r="AT4" s="4">
        <v>1.2402132749557495</v>
      </c>
      <c r="AV4" s="4">
        <v>10.510625839233398</v>
      </c>
      <c r="AW4" s="4">
        <v>0.20954030752182007</v>
      </c>
      <c r="AX4" s="4">
        <v>0.33149674534797668</v>
      </c>
      <c r="AY4" s="4">
        <v>0.55418330430984497</v>
      </c>
      <c r="AZ4" s="4">
        <v>0.87859076261520386</v>
      </c>
      <c r="BA4" s="4">
        <v>0.77579718828201294</v>
      </c>
      <c r="BB4" s="4">
        <v>2.9912316799163818</v>
      </c>
      <c r="BC4" s="4">
        <v>1.3546570539474487</v>
      </c>
      <c r="BD4" s="4">
        <v>3.7890725135803223</v>
      </c>
      <c r="BE4" s="4">
        <v>1.1145567893981934</v>
      </c>
      <c r="BF4" s="4">
        <v>0.45704931020736694</v>
      </c>
    </row>
    <row r="5" spans="1:66" x14ac:dyDescent="0.2">
      <c r="A5" s="1">
        <v>1830</v>
      </c>
      <c r="B5" s="4">
        <v>8.4062926471233368E-3</v>
      </c>
      <c r="C5" s="4">
        <v>0.2687346339225769</v>
      </c>
      <c r="D5" s="4">
        <v>0.14194628596305847</v>
      </c>
      <c r="E5" s="11"/>
      <c r="F5" s="4">
        <v>1.7195901870727539</v>
      </c>
      <c r="G5" s="4">
        <v>0.49567246437072754</v>
      </c>
      <c r="H5" s="4">
        <v>1.249106764793396</v>
      </c>
      <c r="I5" s="4">
        <v>0.25775137543678284</v>
      </c>
      <c r="J5" s="4">
        <v>0.35447561740875244</v>
      </c>
      <c r="K5" s="4">
        <v>125.00766754150391</v>
      </c>
      <c r="L5" s="4">
        <v>0.4674416184425354</v>
      </c>
      <c r="M5" s="4">
        <v>9.4821414947509766</v>
      </c>
      <c r="N5" s="4">
        <v>0.76872926950454712</v>
      </c>
      <c r="O5" s="4">
        <v>0.85962748527526855</v>
      </c>
      <c r="P5" s="4">
        <v>1.463204026222229</v>
      </c>
      <c r="Q5" s="4">
        <v>4.6562209129333496</v>
      </c>
      <c r="S5" s="4">
        <v>11.854611396789551</v>
      </c>
      <c r="T5" s="4">
        <v>7.3643021583557129</v>
      </c>
      <c r="U5" s="4">
        <v>4.8961663246154785</v>
      </c>
      <c r="V5" s="4">
        <v>63.602424621582031</v>
      </c>
      <c r="W5" s="4">
        <v>2.0944852828979492</v>
      </c>
      <c r="X5" s="4">
        <v>7.6824259757995605</v>
      </c>
      <c r="Y5" s="4">
        <v>9.0729284286499023</v>
      </c>
      <c r="Z5" s="4">
        <v>0.49068540334701538</v>
      </c>
      <c r="AA5" s="4">
        <v>3.8501362800598145</v>
      </c>
      <c r="AB5" s="4">
        <v>1.1226787567138672</v>
      </c>
      <c r="AC5" s="4">
        <v>0.46281585097312927</v>
      </c>
      <c r="AD5" s="4">
        <v>0.66861414909362793</v>
      </c>
      <c r="AE5" s="4">
        <v>1.8996769189834595</v>
      </c>
      <c r="AF5" s="4">
        <v>0.24901363253593445</v>
      </c>
      <c r="AG5" s="4">
        <v>3.6871750354766846</v>
      </c>
      <c r="AH5" s="4">
        <v>1.6856542825698853</v>
      </c>
      <c r="AI5" s="4">
        <v>0.57498520612716675</v>
      </c>
      <c r="AJ5" s="4">
        <v>2.8876503929495811E-2</v>
      </c>
      <c r="AS5" s="4">
        <v>0.61130118370056152</v>
      </c>
      <c r="AT5" s="4">
        <v>1.1084448099136353</v>
      </c>
      <c r="AV5" s="4">
        <v>11.660968780517578</v>
      </c>
      <c r="AW5" s="4">
        <v>0.21486353874206543</v>
      </c>
      <c r="AX5" s="4">
        <v>0.3616470992565155</v>
      </c>
      <c r="AY5" s="4">
        <v>0.56826198101043701</v>
      </c>
      <c r="AZ5" s="4">
        <v>0.96419614553451538</v>
      </c>
      <c r="BA5" s="4">
        <v>0.69337141513824463</v>
      </c>
      <c r="BB5" s="4">
        <v>3.0990462303161621</v>
      </c>
      <c r="BC5" s="4">
        <v>1.3807392120361328</v>
      </c>
      <c r="BD5" s="4">
        <v>5.1832170486450195</v>
      </c>
      <c r="BE5" s="4">
        <v>0.99613893032073975</v>
      </c>
      <c r="BF5" s="4">
        <v>0.50694489479064941</v>
      </c>
    </row>
    <row r="6" spans="1:66" x14ac:dyDescent="0.2">
      <c r="A6" s="1">
        <v>1840</v>
      </c>
      <c r="B6" s="4">
        <v>9.1071212664246559E-3</v>
      </c>
      <c r="C6" s="4">
        <v>0.33219024538993835</v>
      </c>
      <c r="D6" s="4">
        <v>0.16998663544654846</v>
      </c>
      <c r="E6" s="11"/>
      <c r="F6" s="4">
        <v>1.9892342090606689</v>
      </c>
      <c r="G6" s="4">
        <v>0.66340917348861694</v>
      </c>
      <c r="H6" s="4">
        <v>1.2800532579421997</v>
      </c>
      <c r="I6" s="4">
        <v>0.2641371488571167</v>
      </c>
      <c r="J6" s="4">
        <v>0.42555543780326843</v>
      </c>
      <c r="K6" s="4">
        <v>128.17683410644531</v>
      </c>
      <c r="L6" s="4">
        <v>0.5501287579536438</v>
      </c>
      <c r="M6" s="4">
        <v>10.411620140075684</v>
      </c>
      <c r="N6" s="4">
        <v>0.81980109214782715</v>
      </c>
      <c r="O6" s="4">
        <v>0.92568409442901611</v>
      </c>
      <c r="P6" s="4">
        <v>1.6330840587615967</v>
      </c>
      <c r="Q6" s="4">
        <v>4.9242043495178223</v>
      </c>
      <c r="S6" s="4">
        <v>12.430510520935059</v>
      </c>
      <c r="T6" s="4">
        <v>7.9180545806884766</v>
      </c>
      <c r="U6" s="4">
        <v>5.306431770324707</v>
      </c>
      <c r="V6" s="4">
        <v>66.286239624023438</v>
      </c>
      <c r="W6" s="4">
        <v>2.269101619720459</v>
      </c>
      <c r="X6" s="4">
        <v>8.1020994186401367</v>
      </c>
      <c r="Y6" s="4">
        <v>9.1607561111450195</v>
      </c>
      <c r="Z6" s="4">
        <v>0.50284212827682495</v>
      </c>
      <c r="AA6" s="4">
        <v>3.9228653907775879</v>
      </c>
      <c r="AB6" s="4">
        <v>1.2162759304046631</v>
      </c>
      <c r="AC6" s="4">
        <v>0.47428208589553833</v>
      </c>
      <c r="AD6" s="4">
        <v>0.58913141489028931</v>
      </c>
      <c r="AE6" s="4">
        <v>1.9975887537002563</v>
      </c>
      <c r="AF6" s="4">
        <v>0.25518292188644409</v>
      </c>
      <c r="AG6" s="4">
        <v>3.77852463722229</v>
      </c>
      <c r="AH6" s="4">
        <v>1.7976436614990234</v>
      </c>
      <c r="AI6" s="4">
        <v>0.6131853461265564</v>
      </c>
      <c r="AJ6" s="4">
        <v>2.7685787528753281E-2</v>
      </c>
      <c r="AS6" s="4">
        <v>0.53863155841827393</v>
      </c>
      <c r="AT6" s="4">
        <v>0.97667640447616577</v>
      </c>
      <c r="AV6" s="4">
        <v>12.811311721801758</v>
      </c>
      <c r="AW6" s="4">
        <v>0.2201867550611496</v>
      </c>
      <c r="AX6" s="4">
        <v>0.39179742336273193</v>
      </c>
      <c r="AY6" s="4">
        <v>0.58234059810638428</v>
      </c>
      <c r="AZ6" s="4">
        <v>1.0498015880584717</v>
      </c>
      <c r="BA6" s="4">
        <v>0.61094558238983154</v>
      </c>
      <c r="BB6" s="4">
        <v>3.2068605422973633</v>
      </c>
      <c r="BC6" s="4">
        <v>1.4068213701248169</v>
      </c>
      <c r="BD6" s="4">
        <v>6.577362060546875</v>
      </c>
      <c r="BE6" s="4">
        <v>0.87772107124328613</v>
      </c>
      <c r="BF6" s="4">
        <v>0.55684041976928711</v>
      </c>
    </row>
    <row r="7" spans="1:66" x14ac:dyDescent="0.2">
      <c r="A7" s="1">
        <v>1850</v>
      </c>
      <c r="B7" s="4">
        <v>9.9051790311932564E-3</v>
      </c>
      <c r="C7" s="4">
        <v>0.43202048540115356</v>
      </c>
      <c r="D7" s="4">
        <v>0.26021841168403625</v>
      </c>
      <c r="E7" s="11"/>
      <c r="F7" s="4">
        <v>2.322744607925415</v>
      </c>
      <c r="G7" s="4">
        <v>0.84065711498260498</v>
      </c>
      <c r="H7" s="4">
        <v>1.3269165754318237</v>
      </c>
      <c r="I7" s="4">
        <v>0.27380731701850891</v>
      </c>
      <c r="J7" s="4">
        <v>0.50440144538879395</v>
      </c>
      <c r="K7" s="4">
        <v>127.62262725830078</v>
      </c>
      <c r="L7" s="4">
        <v>0.62510824203491211</v>
      </c>
      <c r="M7" s="4">
        <v>11.435427665710449</v>
      </c>
      <c r="N7" s="4">
        <v>0.87261795997619629</v>
      </c>
      <c r="O7" s="4">
        <v>1.0005011558532715</v>
      </c>
      <c r="P7" s="4">
        <v>1.8315436840057373</v>
      </c>
      <c r="Q7" s="4">
        <v>5.1531844139099121</v>
      </c>
      <c r="S7" s="4">
        <v>12.797688484191895</v>
      </c>
      <c r="T7" s="4">
        <v>8.4883146286010742</v>
      </c>
      <c r="U7" s="4">
        <v>6.0165352821350098</v>
      </c>
      <c r="V7" s="4">
        <v>68.733207702636719</v>
      </c>
      <c r="W7" s="4">
        <v>2.4679429531097412</v>
      </c>
      <c r="X7" s="4">
        <v>8.5499038696289062</v>
      </c>
      <c r="Y7" s="4">
        <v>9.4053239822387695</v>
      </c>
      <c r="Z7" s="4">
        <v>0.521251380443573</v>
      </c>
      <c r="AA7" s="4">
        <v>3.9173455238342285</v>
      </c>
      <c r="AB7" s="4">
        <v>1.3228582143783569</v>
      </c>
      <c r="AC7" s="4">
        <v>0.49164575338363647</v>
      </c>
      <c r="AD7" s="4">
        <v>0.62919127941131592</v>
      </c>
      <c r="AE7" s="4">
        <v>2.1472921371459961</v>
      </c>
      <c r="AF7" s="4">
        <v>0.26452526450157166</v>
      </c>
      <c r="AG7" s="4">
        <v>3.9168579578399658</v>
      </c>
      <c r="AH7" s="4">
        <v>1.913459300994873</v>
      </c>
      <c r="AI7" s="4">
        <v>0.65269070863723755</v>
      </c>
      <c r="AJ7" s="4">
        <v>4.7233283519744873E-2</v>
      </c>
      <c r="AS7" s="4">
        <v>0.57525759935379028</v>
      </c>
      <c r="AT7" s="4">
        <v>1.0430886745452881</v>
      </c>
      <c r="AV7" s="4">
        <v>14.170962333679199</v>
      </c>
      <c r="AW7" s="4">
        <v>0.22824788093566895</v>
      </c>
      <c r="AX7" s="4">
        <v>0.42613068222999573</v>
      </c>
      <c r="AY7" s="4">
        <v>0.60366034507751465</v>
      </c>
      <c r="AZ7" s="4">
        <v>1.1530028581619263</v>
      </c>
      <c r="BA7" s="4">
        <v>0.6524888277053833</v>
      </c>
      <c r="BB7" s="4">
        <v>3.3334500789642334</v>
      </c>
      <c r="BC7" s="4">
        <v>1.4048418998718262</v>
      </c>
      <c r="BD7" s="4">
        <v>8.6102724075317383</v>
      </c>
      <c r="BE7" s="4">
        <v>0.9374045729637146</v>
      </c>
      <c r="BF7" s="4">
        <v>0.63221502304077148</v>
      </c>
    </row>
    <row r="8" spans="1:66" x14ac:dyDescent="0.2">
      <c r="A8" s="1">
        <v>1860</v>
      </c>
      <c r="B8" s="4">
        <v>1.0822072625160217E-2</v>
      </c>
      <c r="C8" s="4">
        <v>0.57630860805511475</v>
      </c>
      <c r="D8" s="4">
        <v>0.42646196484565735</v>
      </c>
      <c r="F8" s="4">
        <v>2.7343134880065918</v>
      </c>
      <c r="G8" s="4">
        <v>1.0295299291610718</v>
      </c>
      <c r="H8" s="4">
        <v>1.3932336568832397</v>
      </c>
      <c r="I8" s="4">
        <v>0.28749173879623413</v>
      </c>
      <c r="J8" s="4">
        <v>0.59273934364318848</v>
      </c>
      <c r="K8" s="4">
        <v>122.51760101318359</v>
      </c>
      <c r="L8" s="4">
        <v>0.69066727161407471</v>
      </c>
      <c r="M8" s="4">
        <v>12.574524879455566</v>
      </c>
      <c r="N8" s="4">
        <v>0.92756754159927368</v>
      </c>
      <c r="O8" s="4">
        <v>1.086025595664978</v>
      </c>
      <c r="P8" s="4">
        <v>2.0649335384368896</v>
      </c>
      <c r="Q8" s="4">
        <v>5.3344950675964355</v>
      </c>
      <c r="S8" s="4">
        <v>12.909763336181641</v>
      </c>
      <c r="T8" s="4">
        <v>9.0787506103515625</v>
      </c>
      <c r="U8" s="4">
        <v>7.0931062698364258</v>
      </c>
      <c r="V8" s="4">
        <v>70.890693664550781</v>
      </c>
      <c r="W8" s="4">
        <v>2.6963932514190674</v>
      </c>
      <c r="X8" s="4">
        <v>9.0320892333984375</v>
      </c>
      <c r="Y8" s="4">
        <v>9.8414640426635742</v>
      </c>
      <c r="Z8" s="4">
        <v>0.54730260372161865</v>
      </c>
      <c r="AA8" s="4">
        <v>3.8161885738372803</v>
      </c>
      <c r="AB8" s="4">
        <v>1.4453113079071045</v>
      </c>
      <c r="AC8" s="4">
        <v>0.51621741056442261</v>
      </c>
      <c r="AD8" s="4">
        <v>0.81535893678665161</v>
      </c>
      <c r="AE8" s="4">
        <v>2.3602964878082275</v>
      </c>
      <c r="AF8" s="4">
        <v>0.27774578332901001</v>
      </c>
      <c r="AG8" s="4">
        <v>4.1126160621643066</v>
      </c>
      <c r="AH8" s="4">
        <v>2.0339517593383789</v>
      </c>
      <c r="AI8" s="4">
        <v>0.69379127025604248</v>
      </c>
      <c r="AJ8" s="4">
        <v>9.2127487063407898E-2</v>
      </c>
      <c r="AS8" s="4">
        <v>0.74546706676483154</v>
      </c>
      <c r="AT8" s="4">
        <v>1.3517218828201294</v>
      </c>
      <c r="AV8" s="4">
        <v>15.786434173583984</v>
      </c>
      <c r="AW8" s="4">
        <v>0.23965534567832947</v>
      </c>
      <c r="AX8" s="4">
        <v>0.46557635068893433</v>
      </c>
      <c r="AY8" s="4">
        <v>0.63383030891418457</v>
      </c>
      <c r="AZ8" s="4">
        <v>1.2777104377746582</v>
      </c>
      <c r="BA8" s="4">
        <v>0.84554976224899292</v>
      </c>
      <c r="BB8" s="4">
        <v>3.4829869270324707</v>
      </c>
      <c r="BC8" s="4">
        <v>1.3685648441314697</v>
      </c>
      <c r="BD8" s="4">
        <v>11.423896789550781</v>
      </c>
      <c r="BE8" s="4">
        <v>1.2147675752639771</v>
      </c>
      <c r="BF8" s="4">
        <v>0.73873054981231689</v>
      </c>
    </row>
    <row r="9" spans="1:66" x14ac:dyDescent="0.2">
      <c r="A9" s="1">
        <v>1870</v>
      </c>
      <c r="B9" s="4">
        <v>1.1738965287804604E-2</v>
      </c>
      <c r="C9" s="4">
        <v>0.72059673070907593</v>
      </c>
      <c r="D9" s="4">
        <v>0.59270548820495605</v>
      </c>
      <c r="F9" s="4">
        <v>3.1458823680877686</v>
      </c>
      <c r="G9" s="4">
        <v>1.2184027433395386</v>
      </c>
      <c r="H9" s="4">
        <v>1.4595508575439453</v>
      </c>
      <c r="I9" s="4">
        <v>0.30117619037628174</v>
      </c>
      <c r="J9" s="4">
        <v>0.68107730150222778</v>
      </c>
      <c r="K9" s="4">
        <v>117.41258239746094</v>
      </c>
      <c r="L9" s="4">
        <v>0.7562263011932373</v>
      </c>
      <c r="M9" s="4">
        <v>13.713622093200684</v>
      </c>
      <c r="N9" s="4">
        <v>0.98251712322235107</v>
      </c>
      <c r="O9" s="4">
        <v>1.171549916267395</v>
      </c>
      <c r="P9" s="4">
        <v>2.298323392868042</v>
      </c>
      <c r="Q9" s="4">
        <v>5.5158052444458008</v>
      </c>
      <c r="S9" s="4">
        <v>13.021838188171387</v>
      </c>
      <c r="T9" s="4">
        <v>9.6691875457763672</v>
      </c>
      <c r="U9" s="4">
        <v>8.169677734375</v>
      </c>
      <c r="V9" s="4">
        <v>73.048187255859375</v>
      </c>
      <c r="W9" s="4">
        <v>2.9248433113098145</v>
      </c>
      <c r="X9" s="4">
        <v>9.5142755508422852</v>
      </c>
      <c r="Y9" s="4">
        <v>10.277604103088379</v>
      </c>
      <c r="Z9" s="4">
        <v>0.57335394620895386</v>
      </c>
      <c r="AA9" s="4">
        <v>3.715031623840332</v>
      </c>
      <c r="AB9" s="4">
        <v>1.5677644014358521</v>
      </c>
      <c r="AC9" s="4">
        <v>0.54078900814056396</v>
      </c>
      <c r="AD9" s="4">
        <v>1.0015265941619873</v>
      </c>
      <c r="AE9" s="4">
        <v>2.5733010768890381</v>
      </c>
      <c r="AF9" s="4">
        <v>0.29096633195877075</v>
      </c>
      <c r="AG9" s="4">
        <v>4.3083739280700684</v>
      </c>
      <c r="AH9" s="4">
        <v>2.1544442176818848</v>
      </c>
      <c r="AI9" s="4">
        <v>0.73489189147949219</v>
      </c>
      <c r="AJ9" s="4">
        <v>0.13702169060707092</v>
      </c>
      <c r="AS9" s="4">
        <v>0.91567659378051758</v>
      </c>
      <c r="AT9" s="4">
        <v>1.6603549718856812</v>
      </c>
      <c r="AV9" s="4">
        <v>17.401906967163086</v>
      </c>
      <c r="AW9" s="4">
        <v>0.2510627806186676</v>
      </c>
      <c r="AX9" s="4">
        <v>0.50502198934555054</v>
      </c>
      <c r="AY9" s="4">
        <v>0.66400027275085449</v>
      </c>
      <c r="AZ9" s="4">
        <v>1.4024181365966797</v>
      </c>
      <c r="BA9" s="4">
        <v>1.0386106967926025</v>
      </c>
      <c r="BB9" s="4">
        <v>3.632523775100708</v>
      </c>
      <c r="BC9" s="4">
        <v>1.3322879076004028</v>
      </c>
      <c r="BD9" s="4">
        <v>14.237521171569824</v>
      </c>
      <c r="BE9" s="4">
        <v>1.4921305179595947</v>
      </c>
      <c r="BF9" s="4">
        <v>0.84524613618850708</v>
      </c>
    </row>
    <row r="10" spans="1:66" x14ac:dyDescent="0.2">
      <c r="A10" s="1">
        <v>1880</v>
      </c>
      <c r="B10" s="4">
        <v>1.2848959304392338E-2</v>
      </c>
      <c r="C10" s="4">
        <v>0.97174495458602905</v>
      </c>
      <c r="D10" s="4">
        <v>0.78866875171661377</v>
      </c>
      <c r="F10" s="4">
        <v>3.7723898887634277</v>
      </c>
      <c r="G10" s="4">
        <v>1.3982285261154175</v>
      </c>
      <c r="H10" s="4">
        <v>1.5239448547363281</v>
      </c>
      <c r="I10" s="4">
        <v>0.31446379423141479</v>
      </c>
      <c r="J10" s="4">
        <v>0.78369837999343872</v>
      </c>
      <c r="K10" s="4">
        <v>117.08585357666016</v>
      </c>
      <c r="L10" s="4">
        <v>0.86662107706069946</v>
      </c>
      <c r="M10" s="4">
        <v>15.069884300231934</v>
      </c>
      <c r="N10" s="4">
        <v>1.0452862977981567</v>
      </c>
      <c r="O10" s="4">
        <v>1.2750022411346436</v>
      </c>
      <c r="P10" s="4">
        <v>2.5898211002349854</v>
      </c>
      <c r="Q10" s="4">
        <v>5.7188878059387207</v>
      </c>
      <c r="S10" s="4">
        <v>13.169188499450684</v>
      </c>
      <c r="T10" s="4">
        <v>10.527133941650391</v>
      </c>
      <c r="U10" s="4">
        <v>9.2468156814575195</v>
      </c>
      <c r="V10" s="4">
        <v>76.05938720703125</v>
      </c>
      <c r="W10" s="4">
        <v>3.2014060020446777</v>
      </c>
      <c r="X10" s="4">
        <v>10.060569763183594</v>
      </c>
      <c r="Y10" s="4">
        <v>11.05958366394043</v>
      </c>
      <c r="Z10" s="4">
        <v>0.59864974021911621</v>
      </c>
      <c r="AA10" s="4">
        <v>3.7276895046234131</v>
      </c>
      <c r="AB10" s="4">
        <v>1.7160065174102783</v>
      </c>
      <c r="AC10" s="4">
        <v>0.56464815139770508</v>
      </c>
      <c r="AD10" s="4">
        <v>1.0818408727645874</v>
      </c>
      <c r="AE10" s="4">
        <v>2.892786979675293</v>
      </c>
      <c r="AF10" s="4">
        <v>0.30380350351333618</v>
      </c>
      <c r="AG10" s="4">
        <v>4.4984555244445801</v>
      </c>
      <c r="AH10" s="4">
        <v>2.2920830249786377</v>
      </c>
      <c r="AI10" s="4">
        <v>0.7818412184715271</v>
      </c>
      <c r="AJ10" s="4">
        <v>0.1815783679485321</v>
      </c>
      <c r="AS10" s="4">
        <v>0.98910647630691528</v>
      </c>
      <c r="AT10" s="4">
        <v>1.7935020923614502</v>
      </c>
      <c r="AV10" s="4">
        <v>19.37750244140625</v>
      </c>
      <c r="AW10" s="4">
        <v>0.26213943958282471</v>
      </c>
      <c r="AX10" s="4">
        <v>0.55277502536773682</v>
      </c>
      <c r="AY10" s="4">
        <v>0.69329535961151123</v>
      </c>
      <c r="AZ10" s="4">
        <v>1.5068707466125488</v>
      </c>
      <c r="BA10" s="4">
        <v>1.121898889541626</v>
      </c>
      <c r="BB10" s="4">
        <v>3.821408748626709</v>
      </c>
      <c r="BC10" s="4">
        <v>1.3368271589279175</v>
      </c>
      <c r="BD10" s="4">
        <v>17.613859176635742</v>
      </c>
      <c r="BE10" s="4">
        <v>1.6117873191833496</v>
      </c>
      <c r="BF10" s="4">
        <v>0.99021410942077637</v>
      </c>
    </row>
    <row r="11" spans="1:66" x14ac:dyDescent="0.2">
      <c r="A11" s="1">
        <v>1890</v>
      </c>
      <c r="B11" s="4">
        <v>1.4194964431226254E-2</v>
      </c>
      <c r="C11" s="4">
        <v>1.3535000085830688</v>
      </c>
      <c r="D11" s="4">
        <v>1.0209560394287109</v>
      </c>
      <c r="E11" s="11"/>
      <c r="F11" s="4">
        <v>4.6616001129150391</v>
      </c>
      <c r="G11" s="4">
        <v>1.5669969320297241</v>
      </c>
      <c r="H11" s="4">
        <v>1.5859882831573486</v>
      </c>
      <c r="I11" s="4">
        <v>0.32726636528968811</v>
      </c>
      <c r="J11" s="4">
        <v>0.90377664566040039</v>
      </c>
      <c r="K11" s="4">
        <v>122.59927368164062</v>
      </c>
      <c r="L11" s="4">
        <v>1.0318150520324707</v>
      </c>
      <c r="M11" s="4">
        <v>16.691570281982422</v>
      </c>
      <c r="N11" s="4">
        <v>1.1176126003265381</v>
      </c>
      <c r="O11" s="4">
        <v>1.4003663063049316</v>
      </c>
      <c r="P11" s="4">
        <v>2.952338695526123</v>
      </c>
      <c r="Q11" s="4">
        <v>5.948580265045166</v>
      </c>
      <c r="S11" s="4">
        <v>13.359653472900391</v>
      </c>
      <c r="T11" s="4">
        <v>11.712038040161133</v>
      </c>
      <c r="U11" s="4">
        <v>10.324646949768066</v>
      </c>
      <c r="V11" s="4">
        <v>80.113998413085938</v>
      </c>
      <c r="W11" s="4">
        <v>3.5367724895477295</v>
      </c>
      <c r="X11" s="4">
        <v>10.68521785736084</v>
      </c>
      <c r="Y11" s="4">
        <v>12.264256477355957</v>
      </c>
      <c r="Z11" s="4">
        <v>0.62302225828170776</v>
      </c>
      <c r="AA11" s="4">
        <v>3.8794546127319336</v>
      </c>
      <c r="AB11" s="4">
        <v>1.895768404006958</v>
      </c>
      <c r="AC11" s="4">
        <v>0.58763635158538818</v>
      </c>
      <c r="AD11" s="4">
        <v>1.0327789783477783</v>
      </c>
      <c r="AE11" s="4">
        <v>3.3424167633056641</v>
      </c>
      <c r="AF11" s="4">
        <v>0.31617209315299988</v>
      </c>
      <c r="AG11" s="4">
        <v>4.6815981864929199</v>
      </c>
      <c r="AH11" s="4">
        <v>2.450678825378418</v>
      </c>
      <c r="AI11" s="4">
        <v>0.83593899011611938</v>
      </c>
      <c r="AJ11" s="4">
        <v>0.22572252154350281</v>
      </c>
      <c r="AS11" s="4">
        <v>0.94425016641616821</v>
      </c>
      <c r="AT11" s="4">
        <v>1.7121661901473999</v>
      </c>
      <c r="AV11" s="4">
        <v>21.793251037597656</v>
      </c>
      <c r="AW11" s="4">
        <v>0.27281177043914795</v>
      </c>
      <c r="AX11" s="4">
        <v>0.61068153381347656</v>
      </c>
      <c r="AY11" s="4">
        <v>0.72152107954025269</v>
      </c>
      <c r="AZ11" s="4">
        <v>1.5865672826766968</v>
      </c>
      <c r="BA11" s="4">
        <v>1.0710203647613525</v>
      </c>
      <c r="BB11" s="4">
        <v>4.0583858489990234</v>
      </c>
      <c r="BC11" s="4">
        <v>1.3912533521652222</v>
      </c>
      <c r="BD11" s="4">
        <v>21.677957534790039</v>
      </c>
      <c r="BE11" s="4">
        <v>1.5386922359466553</v>
      </c>
      <c r="BF11" s="4">
        <v>1.1821794509887695</v>
      </c>
    </row>
    <row r="12" spans="1:66" x14ac:dyDescent="0.2">
      <c r="A12" s="1">
        <v>1900</v>
      </c>
      <c r="B12" s="4">
        <v>1.5534314326941967E-2</v>
      </c>
      <c r="C12" s="4">
        <v>1.8963786363601685</v>
      </c>
      <c r="D12" s="4">
        <v>1.2332900762557983</v>
      </c>
      <c r="E12" s="11"/>
      <c r="F12" s="4">
        <v>5.705263614654541</v>
      </c>
      <c r="G12" s="4">
        <v>1.8937305212020874</v>
      </c>
      <c r="H12" s="4">
        <v>1.7682132720947266</v>
      </c>
      <c r="I12" s="4">
        <v>0.36486822366714478</v>
      </c>
      <c r="J12" s="4">
        <v>1.0274163484573364</v>
      </c>
      <c r="K12" s="4">
        <v>128.94804382324219</v>
      </c>
      <c r="L12" s="4">
        <v>1.2367420196533203</v>
      </c>
      <c r="M12" s="4">
        <v>18.478446960449219</v>
      </c>
      <c r="N12" s="4">
        <v>1.1798553466796875</v>
      </c>
      <c r="O12" s="4">
        <v>1.5251458883285522</v>
      </c>
      <c r="P12" s="4">
        <v>3.3139793872833252</v>
      </c>
      <c r="Q12" s="4">
        <v>6.2374601364135742</v>
      </c>
      <c r="S12" s="4">
        <v>13.536746978759766</v>
      </c>
      <c r="T12" s="4">
        <v>12.974004745483398</v>
      </c>
      <c r="U12" s="4">
        <v>11.394656181335449</v>
      </c>
      <c r="V12" s="4">
        <v>84.528656005859375</v>
      </c>
      <c r="W12" s="4">
        <v>3.8704807758331299</v>
      </c>
      <c r="X12" s="4">
        <v>11.42167854309082</v>
      </c>
      <c r="Y12" s="4">
        <v>13.656662940979004</v>
      </c>
      <c r="Z12" s="4">
        <v>0.69460552930831909</v>
      </c>
      <c r="AA12" s="4">
        <v>4.1354751586914062</v>
      </c>
      <c r="AB12" s="4">
        <v>2.0746414661407471</v>
      </c>
      <c r="AC12" s="4">
        <v>0.65515387058258057</v>
      </c>
      <c r="AD12" s="4">
        <v>1.7272827625274658</v>
      </c>
      <c r="AE12" s="4">
        <v>3.7684192657470703</v>
      </c>
      <c r="AF12" s="4">
        <v>0.35249924659729004</v>
      </c>
      <c r="AG12" s="4">
        <v>5.2194991111755371</v>
      </c>
      <c r="AH12" s="4">
        <v>2.5871632099151611</v>
      </c>
      <c r="AI12" s="4">
        <v>0.88249450922012329</v>
      </c>
      <c r="AJ12" s="4">
        <v>0.28197267651557922</v>
      </c>
      <c r="AS12" s="4">
        <v>1.5792217254638672</v>
      </c>
      <c r="AT12" s="4">
        <v>2.8635315895080566</v>
      </c>
      <c r="AV12" s="4">
        <v>25.162897109985352</v>
      </c>
      <c r="AW12" s="4">
        <v>0.30415695905685425</v>
      </c>
      <c r="AX12" s="4">
        <v>0.66830170154571533</v>
      </c>
      <c r="AY12" s="4">
        <v>0.80442154407501221</v>
      </c>
      <c r="AZ12" s="4">
        <v>1.6849690675735474</v>
      </c>
      <c r="BA12" s="4">
        <v>1.7912400960922241</v>
      </c>
      <c r="BB12" s="4">
        <v>4.2939753532409668</v>
      </c>
      <c r="BC12" s="4">
        <v>1.4830676317214966</v>
      </c>
      <c r="BD12" s="4">
        <v>26.145732879638672</v>
      </c>
      <c r="BE12" s="4">
        <v>2.5734031200408936</v>
      </c>
      <c r="BF12" s="4">
        <v>1.4347455501556396</v>
      </c>
    </row>
    <row r="13" spans="1:66" x14ac:dyDescent="0.2">
      <c r="A13" s="1">
        <v>1910</v>
      </c>
      <c r="B13" s="4">
        <v>1.6865350306034088E-2</v>
      </c>
      <c r="C13" s="4">
        <v>2.5767312049865723</v>
      </c>
      <c r="D13" s="4">
        <v>1.4475574493408203</v>
      </c>
      <c r="E13" s="11"/>
      <c r="F13" s="4">
        <v>6.9898114204406738</v>
      </c>
      <c r="G13" s="4">
        <v>2.4151134490966797</v>
      </c>
      <c r="H13" s="4">
        <v>2.0959193706512451</v>
      </c>
      <c r="I13" s="4">
        <v>0.43248990178108215</v>
      </c>
      <c r="J13" s="4">
        <v>1.1440482139587402</v>
      </c>
      <c r="K13" s="4">
        <v>140.05874633789062</v>
      </c>
      <c r="L13" s="4">
        <v>1.5300590991973877</v>
      </c>
      <c r="M13" s="4">
        <v>19.56932258605957</v>
      </c>
      <c r="N13" s="4">
        <v>1.2387043237686157</v>
      </c>
      <c r="O13" s="4">
        <v>1.6978977918624878</v>
      </c>
      <c r="P13" s="4">
        <v>3.7898805141448975</v>
      </c>
      <c r="Q13" s="4">
        <v>6.6737427711486816</v>
      </c>
      <c r="S13" s="4">
        <v>13.705763816833496</v>
      </c>
      <c r="T13" s="4">
        <v>13.864015579223633</v>
      </c>
      <c r="U13" s="4">
        <v>12.450932502746582</v>
      </c>
      <c r="V13" s="4">
        <v>87.390098571777344</v>
      </c>
      <c r="W13" s="4">
        <v>4.2021174430847168</v>
      </c>
      <c r="X13" s="4">
        <v>12.069490432739258</v>
      </c>
      <c r="Y13" s="4">
        <v>15.488363265991211</v>
      </c>
      <c r="Z13" s="4">
        <v>0.82333803176879883</v>
      </c>
      <c r="AA13" s="4">
        <v>4.5102858543395996</v>
      </c>
      <c r="AB13" s="4">
        <v>2.2524042129516602</v>
      </c>
      <c r="AC13" s="4">
        <v>0.77657473087310791</v>
      </c>
      <c r="AD13" s="4">
        <v>3.3223586082458496</v>
      </c>
      <c r="AE13" s="4">
        <v>3.9380695819854736</v>
      </c>
      <c r="AF13" s="4">
        <v>0.41782855987548828</v>
      </c>
      <c r="AG13" s="4">
        <v>6.1868381500244141</v>
      </c>
      <c r="AH13" s="4">
        <v>2.7162063121795654</v>
      </c>
      <c r="AI13" s="4">
        <v>0.92651176452636719</v>
      </c>
      <c r="AJ13" s="4">
        <v>0.35001686215400696</v>
      </c>
      <c r="AS13" s="4">
        <v>3.0375690460205078</v>
      </c>
      <c r="AT13" s="4">
        <v>5.5078868865966797</v>
      </c>
      <c r="AV13" s="4">
        <v>28.090621948242188</v>
      </c>
      <c r="AW13" s="4">
        <v>0.3605269193649292</v>
      </c>
      <c r="AX13" s="4">
        <v>0.72556418180465698</v>
      </c>
      <c r="AY13" s="4">
        <v>0.95350641012191772</v>
      </c>
      <c r="AZ13" s="4">
        <v>1.8374885320663452</v>
      </c>
      <c r="BA13" s="4">
        <v>3.4453778266906738</v>
      </c>
      <c r="BB13" s="4">
        <v>4.3174023628234863</v>
      </c>
      <c r="BC13" s="4">
        <v>1.6174825429916382</v>
      </c>
      <c r="BD13" s="4">
        <v>30.051372528076172</v>
      </c>
      <c r="BE13" s="4">
        <v>4.9498367309570312</v>
      </c>
      <c r="BF13" s="4">
        <v>1.7957979440689087</v>
      </c>
    </row>
    <row r="14" spans="1:66" x14ac:dyDescent="0.2">
      <c r="A14" s="1">
        <v>1920</v>
      </c>
      <c r="B14" s="4">
        <v>1.795123890042305E-2</v>
      </c>
      <c r="C14" s="4">
        <v>3.3661420345306396</v>
      </c>
      <c r="D14" s="4">
        <v>1.7636414766311646</v>
      </c>
      <c r="E14" s="11"/>
      <c r="F14" s="4">
        <v>8.5100078582763672</v>
      </c>
      <c r="G14" s="4">
        <v>2.9504995346069336</v>
      </c>
      <c r="H14" s="4">
        <v>2.448509693145752</v>
      </c>
      <c r="I14" s="4">
        <v>0.50524640083312988</v>
      </c>
      <c r="J14" s="4">
        <v>1.2802653312683105</v>
      </c>
      <c r="K14" s="4">
        <v>150.56742858886719</v>
      </c>
      <c r="L14" s="4">
        <v>1.9363280534744263</v>
      </c>
      <c r="M14" s="4">
        <v>20.629188537597656</v>
      </c>
      <c r="N14" s="4">
        <v>1.3134086132049561</v>
      </c>
      <c r="O14" s="4">
        <v>1.9278004169464111</v>
      </c>
      <c r="P14" s="4">
        <v>4.404482364654541</v>
      </c>
      <c r="Q14" s="4">
        <v>7.2026100158691406</v>
      </c>
      <c r="S14" s="4">
        <v>14.242033004760742</v>
      </c>
      <c r="T14" s="4">
        <v>14.690629959106445</v>
      </c>
      <c r="U14" s="4">
        <v>13.717764854431152</v>
      </c>
      <c r="V14" s="4">
        <v>92.953125</v>
      </c>
      <c r="W14" s="4">
        <v>4.4726738929748535</v>
      </c>
      <c r="X14" s="4">
        <v>12.749222755432129</v>
      </c>
      <c r="Y14" s="4">
        <v>17.721847534179688</v>
      </c>
      <c r="Z14" s="4">
        <v>0.9618457555770874</v>
      </c>
      <c r="AA14" s="4">
        <v>4.8286385536193848</v>
      </c>
      <c r="AB14" s="4">
        <v>2.3974270820617676</v>
      </c>
      <c r="AC14" s="4">
        <v>0.90721559524536133</v>
      </c>
      <c r="AD14" s="4">
        <v>3.6096079349517822</v>
      </c>
      <c r="AE14" s="4">
        <v>4.1246604919433594</v>
      </c>
      <c r="AF14" s="4">
        <v>0.48811864852905273</v>
      </c>
      <c r="AG14" s="4">
        <v>7.2276320457458496</v>
      </c>
      <c r="AH14" s="4">
        <v>2.8800163269042969</v>
      </c>
      <c r="AI14" s="4">
        <v>0.98238825798034668</v>
      </c>
      <c r="AJ14" s="4">
        <v>0.42224788665771484</v>
      </c>
      <c r="AS14" s="4">
        <v>3.3001956939697266</v>
      </c>
      <c r="AT14" s="4">
        <v>5.9840960502624512</v>
      </c>
      <c r="AV14" s="4">
        <v>30.429021835327148</v>
      </c>
      <c r="AW14" s="4">
        <v>0.42117732763290405</v>
      </c>
      <c r="AX14" s="4">
        <v>0.77228021621704102</v>
      </c>
      <c r="AY14" s="4">
        <v>1.1139119863510132</v>
      </c>
      <c r="AZ14" s="4">
        <v>2.0221724510192871</v>
      </c>
      <c r="BA14" s="4">
        <v>3.7432632446289062</v>
      </c>
      <c r="BB14" s="4">
        <v>4.2744150161743164</v>
      </c>
      <c r="BC14" s="4">
        <v>1.7316503524780273</v>
      </c>
      <c r="BD14" s="4">
        <v>34.3056640625</v>
      </c>
      <c r="BE14" s="4">
        <v>5.3777966499328613</v>
      </c>
      <c r="BF14" s="4">
        <v>2.2741076946258545</v>
      </c>
    </row>
    <row r="15" spans="1:66" x14ac:dyDescent="0.2">
      <c r="A15" s="1">
        <v>1930</v>
      </c>
      <c r="B15" s="4">
        <v>1.876412145793438E-2</v>
      </c>
      <c r="C15" s="4">
        <v>4.2652225494384766</v>
      </c>
      <c r="D15" s="4">
        <v>2.1268582344055176</v>
      </c>
      <c r="E15" s="11"/>
      <c r="F15" s="4">
        <v>10.472650527954102</v>
      </c>
      <c r="G15" s="4">
        <v>3.4273862838745117</v>
      </c>
      <c r="H15" s="4">
        <v>2.7815322875976562</v>
      </c>
      <c r="I15" s="4">
        <v>0.57396513223648071</v>
      </c>
      <c r="J15" s="4">
        <v>1.4963135719299316</v>
      </c>
      <c r="K15" s="4">
        <v>156.78843688964844</v>
      </c>
      <c r="L15" s="4">
        <v>2.376429557800293</v>
      </c>
      <c r="M15" s="4">
        <v>22.375492095947266</v>
      </c>
      <c r="N15" s="4">
        <v>1.3967163562774658</v>
      </c>
      <c r="O15" s="4">
        <v>2.1544115543365479</v>
      </c>
      <c r="P15" s="4">
        <v>5.0138821601867676</v>
      </c>
      <c r="Q15" s="4">
        <v>7.7785654067993164</v>
      </c>
      <c r="S15" s="4">
        <v>14.481112480163574</v>
      </c>
      <c r="T15" s="4">
        <v>16.234928131103516</v>
      </c>
      <c r="U15" s="4">
        <v>15.816520690917969</v>
      </c>
      <c r="V15" s="4">
        <v>105.57799530029297</v>
      </c>
      <c r="W15" s="4">
        <v>4.6752090454101562</v>
      </c>
      <c r="X15" s="4">
        <v>13.851428985595703</v>
      </c>
      <c r="Y15" s="4">
        <v>19.993535995483398</v>
      </c>
      <c r="Z15" s="4">
        <v>1.0926666259765625</v>
      </c>
      <c r="AA15" s="4">
        <v>5.1006765365600586</v>
      </c>
      <c r="AB15" s="4">
        <v>2.5059893131256104</v>
      </c>
      <c r="AC15" s="4">
        <v>1.0306062698364258</v>
      </c>
      <c r="AD15" s="4">
        <v>2.3248510360717773</v>
      </c>
      <c r="AE15" s="4">
        <v>4.8219232559204102</v>
      </c>
      <c r="AF15" s="4">
        <v>0.55450785160064697</v>
      </c>
      <c r="AG15" s="4">
        <v>8.2106647491455078</v>
      </c>
      <c r="AH15" s="4">
        <v>3.0626921653747559</v>
      </c>
      <c r="AI15" s="4">
        <v>1.0446999073028564</v>
      </c>
      <c r="AJ15" s="4">
        <v>0.48850175738334656</v>
      </c>
      <c r="AS15" s="4">
        <v>2.1255669593811035</v>
      </c>
      <c r="AT15" s="4">
        <v>3.8541946411132812</v>
      </c>
      <c r="AV15" s="4">
        <v>34.665802001953125</v>
      </c>
      <c r="AW15" s="4">
        <v>0.47846180200576782</v>
      </c>
      <c r="AX15" s="4">
        <v>0.8072512149810791</v>
      </c>
      <c r="AY15" s="4">
        <v>1.2654155492782593</v>
      </c>
      <c r="AZ15" s="4">
        <v>2.2153317928314209</v>
      </c>
      <c r="BA15" s="4">
        <v>2.4109349250793457</v>
      </c>
      <c r="BB15" s="4">
        <v>4.7445178031921387</v>
      </c>
      <c r="BC15" s="4">
        <v>1.8292089700698853</v>
      </c>
      <c r="BD15" s="4">
        <v>40.080978393554688</v>
      </c>
      <c r="BE15" s="4">
        <v>3.4636938571929932</v>
      </c>
      <c r="BF15" s="4">
        <v>2.860572338104248</v>
      </c>
    </row>
    <row r="16" spans="1:66" x14ac:dyDescent="0.2">
      <c r="A16" s="1">
        <v>1940</v>
      </c>
      <c r="B16" s="4">
        <v>1.9212756305932999E-2</v>
      </c>
      <c r="C16" s="4">
        <v>4.9919662475585938</v>
      </c>
      <c r="D16" s="4">
        <v>2.4458413124084473</v>
      </c>
      <c r="E16" s="11"/>
      <c r="F16" s="4">
        <v>13.08526611328125</v>
      </c>
      <c r="G16" s="4">
        <v>3.9443597793579102</v>
      </c>
      <c r="H16" s="4">
        <v>3.1954503059387207</v>
      </c>
      <c r="I16" s="4">
        <v>0.65937644243240356</v>
      </c>
      <c r="J16" s="4">
        <v>1.7622592449188232</v>
      </c>
      <c r="K16" s="4">
        <v>166.009521484375</v>
      </c>
      <c r="L16" s="4">
        <v>2.8415207862854004</v>
      </c>
      <c r="M16" s="4">
        <v>24.536811828613281</v>
      </c>
      <c r="N16" s="4">
        <v>1.4490042924880981</v>
      </c>
      <c r="O16" s="4">
        <v>2.3617701530456543</v>
      </c>
      <c r="P16" s="4">
        <v>5.6987829208374023</v>
      </c>
      <c r="Q16" s="4">
        <v>8.8451824188232422</v>
      </c>
      <c r="S16" s="4">
        <v>14.472402572631836</v>
      </c>
      <c r="T16" s="4">
        <v>17.230419158935547</v>
      </c>
      <c r="U16" s="4">
        <v>18.439186096191406</v>
      </c>
      <c r="V16" s="4">
        <v>114.39794158935547</v>
      </c>
      <c r="W16" s="4">
        <v>4.7869892120361328</v>
      </c>
      <c r="X16" s="4">
        <v>15.151821136474609</v>
      </c>
      <c r="Y16" s="4">
        <v>23.273918151855469</v>
      </c>
      <c r="Z16" s="4">
        <v>1.2552655935287476</v>
      </c>
      <c r="AA16" s="4">
        <v>5.4095549583435059</v>
      </c>
      <c r="AB16" s="4">
        <v>2.5659055709838867</v>
      </c>
      <c r="AC16" s="4">
        <v>1.1839699745178223</v>
      </c>
      <c r="AD16" s="4">
        <v>3.3117063045501709</v>
      </c>
      <c r="AE16" s="4">
        <v>6.4573631286621094</v>
      </c>
      <c r="AF16" s="4">
        <v>0.6370236873626709</v>
      </c>
      <c r="AG16" s="4">
        <v>9.4324874877929688</v>
      </c>
      <c r="AH16" s="4">
        <v>3.1773481369018555</v>
      </c>
      <c r="AI16" s="4">
        <v>1.083809494972229</v>
      </c>
      <c r="AJ16" s="4">
        <v>0.54810225963592529</v>
      </c>
      <c r="AS16" s="4">
        <v>3.0278298854827881</v>
      </c>
      <c r="AT16" s="4">
        <v>5.490227222442627</v>
      </c>
      <c r="AV16" s="4">
        <v>38.292156219482422</v>
      </c>
      <c r="AW16" s="4">
        <v>0.54966133832931519</v>
      </c>
      <c r="AX16" s="4">
        <v>0.82655197381973267</v>
      </c>
      <c r="AY16" s="4">
        <v>1.4537210464477539</v>
      </c>
      <c r="AZ16" s="4">
        <v>2.416661262512207</v>
      </c>
      <c r="BA16" s="4">
        <v>3.434330940246582</v>
      </c>
      <c r="BB16" s="4">
        <v>5.4741973876953125</v>
      </c>
      <c r="BC16" s="4">
        <v>1.9399793148040771</v>
      </c>
      <c r="BD16" s="4">
        <v>46.078678131103516</v>
      </c>
      <c r="BE16" s="4">
        <v>4.9339661598205566</v>
      </c>
      <c r="BF16" s="4">
        <v>3.7071068286895752</v>
      </c>
    </row>
    <row r="17" spans="1:58" x14ac:dyDescent="0.2">
      <c r="A17" s="1">
        <v>1950</v>
      </c>
      <c r="B17" s="4">
        <v>2.3389250040054321E-2</v>
      </c>
      <c r="C17" s="4">
        <v>5.8619742393493652</v>
      </c>
      <c r="D17" s="4">
        <v>2.8218984603881836</v>
      </c>
      <c r="E17" s="11"/>
      <c r="F17" s="4">
        <v>16.862697601318359</v>
      </c>
      <c r="G17" s="4">
        <v>4.746680736541748</v>
      </c>
      <c r="H17" s="4">
        <v>3.9146795272827148</v>
      </c>
      <c r="I17" s="4">
        <v>0.83652979135513306</v>
      </c>
      <c r="J17" s="4">
        <v>2.0881953239440918</v>
      </c>
      <c r="K17" s="4">
        <v>180.61195373535156</v>
      </c>
      <c r="L17" s="4">
        <v>3.5229880809783936</v>
      </c>
      <c r="M17" s="4">
        <v>26.454923629760742</v>
      </c>
      <c r="N17" s="4">
        <v>1.4930330514907837</v>
      </c>
      <c r="O17" s="4">
        <v>2.6684432029724121</v>
      </c>
      <c r="P17" s="4">
        <v>6.6707897186279297</v>
      </c>
      <c r="Q17" s="4">
        <v>9.9231967926025391</v>
      </c>
      <c r="S17" s="4">
        <v>15.069025039672852</v>
      </c>
      <c r="T17" s="4">
        <v>17.418621063232422</v>
      </c>
      <c r="U17" s="4">
        <v>22.427326202392578</v>
      </c>
      <c r="V17" s="4">
        <v>119.49496459960938</v>
      </c>
      <c r="W17" s="4">
        <v>5.1061453819274902</v>
      </c>
      <c r="X17" s="4">
        <v>16.422914505004883</v>
      </c>
      <c r="Y17" s="4">
        <v>28.025016784667969</v>
      </c>
      <c r="Z17" s="4">
        <v>1.6296353340148926</v>
      </c>
      <c r="AA17" s="4">
        <v>6.1981496810913086</v>
      </c>
      <c r="AB17" s="4">
        <v>2.7924461364746094</v>
      </c>
      <c r="AC17" s="4">
        <v>1.3876018524169922</v>
      </c>
      <c r="AD17" s="4">
        <v>5.711118221282959</v>
      </c>
      <c r="AE17" s="4">
        <v>8.7597827911376953</v>
      </c>
      <c r="AF17" s="4">
        <v>0.81673151254653931</v>
      </c>
      <c r="AG17" s="4">
        <v>11.340429306030273</v>
      </c>
      <c r="AH17" s="4">
        <v>3.336247444152832</v>
      </c>
      <c r="AI17" s="4">
        <v>1.1058814525604248</v>
      </c>
      <c r="AJ17" s="4">
        <v>0.63295811414718628</v>
      </c>
      <c r="AS17" s="4">
        <v>5.8798699378967285</v>
      </c>
      <c r="AT17" s="4">
        <v>10.002585411071777</v>
      </c>
      <c r="AV17" s="4">
        <v>40.743888854980469</v>
      </c>
      <c r="AW17" s="4">
        <v>0.66219907999038696</v>
      </c>
      <c r="AX17" s="4">
        <v>0.93168777227401733</v>
      </c>
      <c r="AY17" s="4">
        <v>1.82905113697052</v>
      </c>
      <c r="AZ17" s="4">
        <v>2.5871565341949463</v>
      </c>
      <c r="BA17" s="4">
        <v>6.2508254051208496</v>
      </c>
      <c r="BB17" s="4">
        <v>6.4559884071350098</v>
      </c>
      <c r="BC17" s="4">
        <v>2.3565068244934082</v>
      </c>
      <c r="BD17" s="4">
        <v>51.734397888183594</v>
      </c>
      <c r="BE17" s="4">
        <v>8.4975214004516602</v>
      </c>
      <c r="BF17" s="4">
        <v>4.8879194259643555</v>
      </c>
    </row>
    <row r="18" spans="1:58" x14ac:dyDescent="0.2">
      <c r="A18" s="1">
        <v>1960</v>
      </c>
      <c r="B18" s="4">
        <v>3.8811750710010529E-2</v>
      </c>
      <c r="C18" s="4">
        <v>6.9933786392211914</v>
      </c>
      <c r="D18" s="4">
        <v>3.4140596389770508</v>
      </c>
      <c r="E18" s="4">
        <v>13.407629013061523</v>
      </c>
      <c r="F18" s="4">
        <v>22.510082244873047</v>
      </c>
      <c r="G18" s="4">
        <v>5.8852558135986328</v>
      </c>
      <c r="H18" s="4">
        <v>4.9637026786804199</v>
      </c>
      <c r="I18" s="4">
        <v>1.1472715139389038</v>
      </c>
      <c r="J18" s="4">
        <v>2.549243688583374</v>
      </c>
      <c r="K18" s="4">
        <v>213.73065185546875</v>
      </c>
      <c r="L18" s="4">
        <v>4.5974235534667969</v>
      </c>
      <c r="M18" s="4">
        <v>26.130470275878906</v>
      </c>
      <c r="N18" s="4">
        <v>1.5749000310897827</v>
      </c>
      <c r="O18" s="4">
        <v>3.1063110828399658</v>
      </c>
      <c r="P18" s="4">
        <v>8.2935495376586914</v>
      </c>
      <c r="Q18" s="4">
        <v>10.477743148803711</v>
      </c>
      <c r="S18" s="4">
        <v>15.95606517791748</v>
      </c>
      <c r="T18" s="4">
        <v>17.577465057373047</v>
      </c>
      <c r="U18" s="4">
        <v>28.383693695068359</v>
      </c>
      <c r="V18" s="4">
        <v>134.2301025390625</v>
      </c>
      <c r="W18" s="4">
        <v>6.2806553840637207</v>
      </c>
      <c r="X18" s="4">
        <v>17.300554275512695</v>
      </c>
      <c r="Y18" s="4">
        <v>33.190502166748047</v>
      </c>
      <c r="Z18" s="4">
        <v>2.2866132259368896</v>
      </c>
      <c r="AA18" s="4">
        <v>7.7251200675964355</v>
      </c>
      <c r="AB18" s="4">
        <v>3.4281651973724365</v>
      </c>
      <c r="AC18" s="4">
        <v>1.5829329490661621</v>
      </c>
      <c r="AD18" s="4">
        <v>6.7636170387268066</v>
      </c>
      <c r="AE18" s="4">
        <v>11.338740348815918</v>
      </c>
      <c r="AF18" s="4">
        <v>1.086401104927063</v>
      </c>
      <c r="AG18" s="4">
        <v>13.702108383178711</v>
      </c>
      <c r="AH18" s="4">
        <v>3.7435288429260254</v>
      </c>
      <c r="AI18" s="4">
        <v>1.162071704864502</v>
      </c>
      <c r="AJ18" s="4">
        <v>0.75273412466049194</v>
      </c>
      <c r="AS18" s="4">
        <v>8.2173233032226562</v>
      </c>
      <c r="AT18" s="4">
        <v>12.672578811645508</v>
      </c>
      <c r="AV18" s="4">
        <v>43.876419067382812</v>
      </c>
      <c r="AW18" s="4">
        <v>0.83688181638717651</v>
      </c>
      <c r="AX18" s="4">
        <v>1.264409065246582</v>
      </c>
      <c r="AY18" s="4">
        <v>2.4307794570922852</v>
      </c>
      <c r="AZ18" s="4">
        <v>2.7439501285552979</v>
      </c>
      <c r="BA18" s="4">
        <v>8.1257648468017578</v>
      </c>
      <c r="BB18" s="4">
        <v>8.1534452438354492</v>
      </c>
      <c r="BC18" s="4">
        <v>3.3443748950958252</v>
      </c>
      <c r="BD18" s="4">
        <v>58.821533203125</v>
      </c>
      <c r="BE18" s="4">
        <v>10.075497627258301</v>
      </c>
      <c r="BF18" s="4">
        <v>6.1798739433288574</v>
      </c>
    </row>
    <row r="19" spans="1:58" x14ac:dyDescent="0.2">
      <c r="A19" s="1">
        <v>1970</v>
      </c>
      <c r="B19" s="4">
        <v>0.10124489665031433</v>
      </c>
      <c r="C19" s="4">
        <v>8.1280784606933594</v>
      </c>
      <c r="D19" s="4">
        <v>4.2369914054870605</v>
      </c>
      <c r="E19" s="4">
        <v>18.477682113647461</v>
      </c>
      <c r="F19" s="4">
        <v>30.534557342529297</v>
      </c>
      <c r="G19" s="4">
        <v>7.3720731735229492</v>
      </c>
      <c r="H19" s="4">
        <v>6.378575325012207</v>
      </c>
      <c r="I19" s="4">
        <v>1.6790547370910645</v>
      </c>
      <c r="J19" s="4">
        <v>3.1671066284179688</v>
      </c>
      <c r="K19" s="4">
        <v>267.3209228515625</v>
      </c>
      <c r="L19" s="4">
        <v>6.2714042663574219</v>
      </c>
      <c r="M19" s="4">
        <v>25.914802551269531</v>
      </c>
      <c r="N19" s="4">
        <v>1.6291426420211792</v>
      </c>
      <c r="O19" s="4">
        <v>3.9364440441131592</v>
      </c>
      <c r="P19" s="4">
        <v>10.608023643493652</v>
      </c>
      <c r="Q19" s="4">
        <v>11.381576538085938</v>
      </c>
      <c r="S19" s="4">
        <v>17.506721496582031</v>
      </c>
      <c r="T19" s="4">
        <v>17.777559280395508</v>
      </c>
      <c r="U19" s="4">
        <v>36.217967987060547</v>
      </c>
      <c r="V19" s="4">
        <v>167.43002319335938</v>
      </c>
      <c r="W19" s="4">
        <v>8.45489501953125</v>
      </c>
      <c r="X19" s="4">
        <v>17.980819702148438</v>
      </c>
      <c r="Y19" s="4">
        <v>37.660675048828125</v>
      </c>
      <c r="Z19" s="4">
        <v>3.2239360809326172</v>
      </c>
      <c r="AA19" s="4">
        <v>10.071056365966797</v>
      </c>
      <c r="AB19" s="4">
        <v>4.5067658424377441</v>
      </c>
      <c r="AC19" s="4">
        <v>1.804840087890625</v>
      </c>
      <c r="AD19" s="4">
        <v>8.3970499038696289</v>
      </c>
      <c r="AE19" s="4">
        <v>15.247726440429688</v>
      </c>
      <c r="AF19" s="4">
        <v>1.4185323715209961</v>
      </c>
      <c r="AG19" s="4">
        <v>17.002120971679688</v>
      </c>
      <c r="AH19" s="4">
        <v>4.2814240455627441</v>
      </c>
      <c r="AI19" s="4">
        <v>1.2350336313247681</v>
      </c>
      <c r="AJ19" s="4">
        <v>0.9020463228225708</v>
      </c>
      <c r="AS19" s="4">
        <v>11.205554962158203</v>
      </c>
      <c r="AT19" s="4">
        <v>16.972293853759766</v>
      </c>
      <c r="AV19" s="4">
        <v>47.239192962646484</v>
      </c>
      <c r="AW19" s="4">
        <v>1.1305996179580688</v>
      </c>
      <c r="AX19" s="4">
        <v>1.8593659400939941</v>
      </c>
      <c r="AY19" s="4">
        <v>3.4305803775787354</v>
      </c>
      <c r="AZ19" s="4">
        <v>2.8370769023895264</v>
      </c>
      <c r="BA19" s="4">
        <v>11.138809204101562</v>
      </c>
      <c r="BB19" s="4">
        <v>10.49147891998291</v>
      </c>
      <c r="BC19" s="4">
        <v>4.6654672622680664</v>
      </c>
      <c r="BD19" s="4">
        <v>69.861968994140625</v>
      </c>
      <c r="BE19" s="4">
        <v>12.977783203125</v>
      </c>
      <c r="BF19" s="4">
        <v>7.337430477142334</v>
      </c>
    </row>
    <row r="20" spans="1:58" x14ac:dyDescent="0.2">
      <c r="A20" s="1">
        <v>1980</v>
      </c>
      <c r="B20" s="4">
        <v>0.24219599366188049</v>
      </c>
      <c r="C20" s="4">
        <v>9.2672939300537109</v>
      </c>
      <c r="D20" s="4">
        <v>5.1236042976379395</v>
      </c>
      <c r="E20" s="4">
        <v>21.676399230957031</v>
      </c>
      <c r="F20" s="4">
        <v>40.316719055175781</v>
      </c>
      <c r="G20" s="4">
        <v>8.7613773345947266</v>
      </c>
      <c r="H20" s="4">
        <v>8.2124967575073242</v>
      </c>
      <c r="I20" s="4">
        <v>2.3800959587097168</v>
      </c>
      <c r="J20" s="4">
        <v>3.8922827243804932</v>
      </c>
      <c r="K20" s="4">
        <v>332.81442260742188</v>
      </c>
      <c r="L20" s="4">
        <v>8.4792232513427734</v>
      </c>
      <c r="M20" s="4">
        <v>26.803703308105469</v>
      </c>
      <c r="N20" s="4">
        <v>1.6743484735488892</v>
      </c>
      <c r="O20" s="4">
        <v>5.5751938819885254</v>
      </c>
      <c r="P20" s="4">
        <v>13.499277114868164</v>
      </c>
      <c r="Q20" s="4">
        <v>12.542102813720703</v>
      </c>
      <c r="S20" s="4">
        <v>19.407730102539062</v>
      </c>
      <c r="T20" s="4">
        <v>18.353700637817383</v>
      </c>
      <c r="U20" s="4">
        <v>47.599475860595703</v>
      </c>
      <c r="V20" s="4">
        <v>214.90310668945312</v>
      </c>
      <c r="W20" s="4">
        <v>11.865643501281738</v>
      </c>
      <c r="X20" s="4">
        <v>18.955760955810547</v>
      </c>
      <c r="Y20" s="4">
        <v>41.118179321289062</v>
      </c>
      <c r="Z20" s="4">
        <v>4.6402530670166016</v>
      </c>
      <c r="AA20" s="4">
        <v>13.132142066955566</v>
      </c>
      <c r="AB20" s="4">
        <v>6.0774984359741211</v>
      </c>
      <c r="AC20" s="4">
        <v>2.0652439594268799</v>
      </c>
      <c r="AD20" s="4">
        <v>10.499892234802246</v>
      </c>
      <c r="AE20" s="4">
        <v>20.73463249206543</v>
      </c>
      <c r="AF20" s="4">
        <v>1.8492894172668457</v>
      </c>
      <c r="AG20" s="4">
        <v>21.514404296875</v>
      </c>
      <c r="AH20" s="4">
        <v>4.8337602615356445</v>
      </c>
      <c r="AI20" s="4">
        <v>1.3096772432327271</v>
      </c>
      <c r="AJ20" s="4">
        <v>1.046570897102356</v>
      </c>
      <c r="AS20" s="4">
        <v>14.892238616943359</v>
      </c>
      <c r="AT20" s="4">
        <v>24.412599563598633</v>
      </c>
      <c r="AV20" s="4">
        <v>49.169448852539062</v>
      </c>
      <c r="AW20" s="4">
        <v>1.5484014749526978</v>
      </c>
      <c r="AX20" s="4">
        <v>2.7768049240112305</v>
      </c>
      <c r="AY20" s="4">
        <v>4.7566742897033691</v>
      </c>
      <c r="AZ20" s="4">
        <v>2.8862705230712891</v>
      </c>
      <c r="BA20" s="4">
        <v>15.467011451721191</v>
      </c>
      <c r="BB20" s="4">
        <v>13.712771415710449</v>
      </c>
      <c r="BC20" s="4">
        <v>5.9781703948974609</v>
      </c>
      <c r="BD20" s="4">
        <v>79.543006896972656</v>
      </c>
      <c r="BE20" s="4">
        <v>16.931804656982422</v>
      </c>
      <c r="BF20" s="4">
        <v>9.858616828918457</v>
      </c>
    </row>
    <row r="21" spans="1:58" x14ac:dyDescent="0.2">
      <c r="B21" s="4"/>
      <c r="C21" s="4"/>
      <c r="D21" s="4"/>
      <c r="E21" s="1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S21" s="4"/>
      <c r="AT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</row>
    <row r="22" spans="1:58" x14ac:dyDescent="0.2">
      <c r="B22" s="4"/>
      <c r="C22" s="4"/>
      <c r="D22" s="4"/>
      <c r="E22" s="11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S22" s="4"/>
      <c r="AT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</row>
    <row r="23" spans="1:58" x14ac:dyDescent="0.2">
      <c r="B23" s="4"/>
      <c r="C23" s="4"/>
      <c r="D23" s="4"/>
      <c r="E23" s="11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S23" s="4"/>
      <c r="AT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</row>
    <row r="24" spans="1:58" x14ac:dyDescent="0.2">
      <c r="B24" s="4"/>
      <c r="C24" s="4"/>
      <c r="D24" s="4"/>
      <c r="E24" s="11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S24" s="4"/>
      <c r="AT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6003A-F0B6-1547-835B-96EE2FA6459A}">
  <dimension ref="A1:BN24"/>
  <sheetViews>
    <sheetView workbookViewId="0">
      <selection activeCell="K2" sqref="K2:K21"/>
    </sheetView>
  </sheetViews>
  <sheetFormatPr baseColWidth="10" defaultRowHeight="15" x14ac:dyDescent="0.2"/>
  <cols>
    <col min="2" max="36" width="8.83203125" customWidth="1"/>
    <col min="45" max="46" width="8.83203125" customWidth="1"/>
    <col min="48" max="58" width="8.83203125" customWidth="1"/>
  </cols>
  <sheetData>
    <row r="1" spans="1:66" x14ac:dyDescent="0.2">
      <c r="A1" t="s">
        <v>0</v>
      </c>
      <c r="B1" t="s">
        <v>135</v>
      </c>
      <c r="C1" t="s">
        <v>136</v>
      </c>
      <c r="D1" t="s">
        <v>140</v>
      </c>
      <c r="E1" t="s">
        <v>90</v>
      </c>
      <c r="F1" t="s">
        <v>137</v>
      </c>
      <c r="G1" t="s">
        <v>151</v>
      </c>
      <c r="H1" t="s">
        <v>159</v>
      </c>
      <c r="I1" t="s">
        <v>160</v>
      </c>
      <c r="J1" t="s">
        <v>138</v>
      </c>
      <c r="K1" t="s">
        <v>170</v>
      </c>
      <c r="L1" t="s">
        <v>139</v>
      </c>
      <c r="M1" t="s">
        <v>141</v>
      </c>
      <c r="N1" t="s">
        <v>142</v>
      </c>
      <c r="O1" t="s">
        <v>155</v>
      </c>
      <c r="P1" t="s">
        <v>154</v>
      </c>
      <c r="Q1" t="s">
        <v>143</v>
      </c>
      <c r="R1" t="s">
        <v>161</v>
      </c>
      <c r="S1" t="s">
        <v>144</v>
      </c>
      <c r="T1" t="s">
        <v>145</v>
      </c>
      <c r="U1" t="s">
        <v>174</v>
      </c>
      <c r="V1" t="s">
        <v>175</v>
      </c>
      <c r="W1" t="s">
        <v>181</v>
      </c>
      <c r="X1" t="s">
        <v>146</v>
      </c>
      <c r="Y1" t="s">
        <v>171</v>
      </c>
      <c r="Z1" t="s">
        <v>162</v>
      </c>
      <c r="AA1" t="s">
        <v>172</v>
      </c>
      <c r="AB1" t="s">
        <v>156</v>
      </c>
      <c r="AC1" t="s">
        <v>163</v>
      </c>
      <c r="AD1" t="s">
        <v>176</v>
      </c>
      <c r="AE1" t="s">
        <v>153</v>
      </c>
      <c r="AF1" t="s">
        <v>164</v>
      </c>
      <c r="AG1" t="s">
        <v>165</v>
      </c>
      <c r="AH1" t="s">
        <v>147</v>
      </c>
      <c r="AI1" t="s">
        <v>148</v>
      </c>
      <c r="AJ1" t="s">
        <v>152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178</v>
      </c>
      <c r="AT1" t="s">
        <v>177</v>
      </c>
      <c r="AU1" t="s">
        <v>46</v>
      </c>
      <c r="AV1" t="s">
        <v>169</v>
      </c>
      <c r="AW1" t="s">
        <v>166</v>
      </c>
      <c r="AX1" t="s">
        <v>157</v>
      </c>
      <c r="AY1" t="s">
        <v>167</v>
      </c>
      <c r="AZ1" t="s">
        <v>149</v>
      </c>
      <c r="BA1" t="s">
        <v>179</v>
      </c>
      <c r="BB1" t="s">
        <v>158</v>
      </c>
      <c r="BC1" t="s">
        <v>173</v>
      </c>
      <c r="BD1" t="s">
        <v>150</v>
      </c>
      <c r="BE1" t="s">
        <v>180</v>
      </c>
      <c r="BF1" t="s">
        <v>168</v>
      </c>
      <c r="BG1" s="2" t="s">
        <v>57</v>
      </c>
      <c r="BH1" s="2" t="s">
        <v>58</v>
      </c>
      <c r="BI1" s="2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</row>
    <row r="2" spans="1:66" x14ac:dyDescent="0.2">
      <c r="A2" s="1">
        <v>1800</v>
      </c>
      <c r="B2" s="4">
        <v>6.688990630209446E-3</v>
      </c>
      <c r="C2" s="4">
        <v>0.1105811595916748</v>
      </c>
      <c r="D2" s="4">
        <v>7.571178674697876E-2</v>
      </c>
      <c r="E2" s="4"/>
      <c r="F2" s="4">
        <v>0.9269568920135498</v>
      </c>
      <c r="G2" s="4">
        <v>0.14695060253143311</v>
      </c>
      <c r="H2" s="4">
        <v>1.0733233690261841</v>
      </c>
      <c r="I2" s="4">
        <v>0.26899415254592896</v>
      </c>
      <c r="J2" s="4">
        <v>0.16416312754154205</v>
      </c>
      <c r="K2" s="4">
        <v>121.51580047607422</v>
      </c>
      <c r="L2" s="4">
        <v>0.23280614614486694</v>
      </c>
      <c r="M2" s="4">
        <v>6.17327880859375</v>
      </c>
      <c r="N2" s="4">
        <v>0.55296844244003296</v>
      </c>
      <c r="O2" s="4">
        <v>0.65668213367462158</v>
      </c>
      <c r="P2" s="4">
        <v>0.98833250999450684</v>
      </c>
      <c r="Q2" s="4">
        <v>3.4762518405914307</v>
      </c>
      <c r="R2" s="4">
        <v>1.6734685897827148</v>
      </c>
      <c r="S2" s="4">
        <v>9.0905704498291016</v>
      </c>
      <c r="T2" s="4">
        <v>5.1247830390930176</v>
      </c>
      <c r="U2" s="4">
        <v>4.0408267974853516</v>
      </c>
      <c r="V2" s="4">
        <v>59.823818206787109</v>
      </c>
      <c r="W2" s="4">
        <v>1.5816035270690918</v>
      </c>
      <c r="X2" s="4">
        <v>5.7977724075317383</v>
      </c>
      <c r="Y2" s="4">
        <v>9.2627534866333008</v>
      </c>
      <c r="Z2" s="4">
        <v>0.52159905433654785</v>
      </c>
      <c r="AA2" s="4">
        <v>4.0729312896728516</v>
      </c>
      <c r="AB2" s="4">
        <v>0.79972159862518311</v>
      </c>
      <c r="AC2" s="4">
        <v>0.50041359663009644</v>
      </c>
      <c r="AD2" s="4">
        <v>0.93054789304733276</v>
      </c>
      <c r="AE2" s="4">
        <v>1.4353066682815552</v>
      </c>
      <c r="AF2" s="4">
        <v>0.2075781375169754</v>
      </c>
      <c r="AG2" s="4">
        <v>3.6788668632507324</v>
      </c>
      <c r="AH2" s="4">
        <v>1.2184760570526123</v>
      </c>
      <c r="AI2" s="4">
        <v>0.41922235488891602</v>
      </c>
      <c r="AJ2" s="4">
        <v>3.3269282430410385E-2</v>
      </c>
      <c r="AS2" s="4">
        <v>0.82926630973815918</v>
      </c>
      <c r="AT2" s="4">
        <v>1.9961801767349243</v>
      </c>
      <c r="AV2" s="4">
        <v>8.4819860458374023</v>
      </c>
      <c r="AW2" s="4">
        <v>0.20465952157974243</v>
      </c>
      <c r="AX2" s="4">
        <v>0.27217429876327515</v>
      </c>
      <c r="AY2" s="4">
        <v>0.57445955276489258</v>
      </c>
      <c r="AZ2" s="4">
        <v>0.64760321378707886</v>
      </c>
      <c r="BA2" s="4">
        <v>0.97021251916885376</v>
      </c>
      <c r="BB2" s="4">
        <v>2.7037687301635742</v>
      </c>
      <c r="BC2" s="4">
        <v>1.6181972026824951</v>
      </c>
      <c r="BD2" s="4">
        <v>2.0944085121154785</v>
      </c>
      <c r="BE2" s="4">
        <v>1.3619276285171509</v>
      </c>
      <c r="BF2" s="4">
        <v>0.39655914902687073</v>
      </c>
    </row>
    <row r="3" spans="1:66" x14ac:dyDescent="0.2">
      <c r="A3" s="1">
        <v>1810</v>
      </c>
      <c r="B3" s="4">
        <v>7.1976887993514538E-3</v>
      </c>
      <c r="C3" s="4">
        <v>0.14045336842536926</v>
      </c>
      <c r="D3" s="4">
        <v>9.3185514211654663E-2</v>
      </c>
      <c r="E3" s="4"/>
      <c r="F3" s="4">
        <v>1.0804394483566284</v>
      </c>
      <c r="G3" s="4">
        <v>0.21308909356594086</v>
      </c>
      <c r="H3" s="4">
        <v>1.0949878692626953</v>
      </c>
      <c r="I3" s="4">
        <v>0.27454406023025513</v>
      </c>
      <c r="J3" s="4">
        <v>0.20051433145999908</v>
      </c>
      <c r="K3" s="4">
        <v>124.48507690429688</v>
      </c>
      <c r="L3" s="4">
        <v>0.27705717086791992</v>
      </c>
      <c r="M3" s="4">
        <v>6.8661556243896484</v>
      </c>
      <c r="N3" s="4">
        <v>0.59537070989608765</v>
      </c>
      <c r="O3" s="4">
        <v>0.70288598537445068</v>
      </c>
      <c r="P3" s="4">
        <v>1.1011533737182617</v>
      </c>
      <c r="Q3" s="4">
        <v>3.709169864654541</v>
      </c>
      <c r="R3" s="4">
        <v>1.7078144550323486</v>
      </c>
      <c r="S3" s="4">
        <v>9.6227378845214844</v>
      </c>
      <c r="T3" s="4">
        <v>5.5683779716491699</v>
      </c>
      <c r="U3" s="4">
        <v>4.3701491355895996</v>
      </c>
      <c r="V3" s="4">
        <v>62.063575744628906</v>
      </c>
      <c r="W3" s="4">
        <v>1.7014243602752686</v>
      </c>
      <c r="X3" s="4">
        <v>6.1675305366516113</v>
      </c>
      <c r="Y3" s="4">
        <v>9.3410749435424805</v>
      </c>
      <c r="Z3" s="4">
        <v>0.53238058090209961</v>
      </c>
      <c r="AA3" s="4">
        <v>4.1453380584716797</v>
      </c>
      <c r="AB3" s="4">
        <v>0.86003375053405762</v>
      </c>
      <c r="AC3" s="4">
        <v>0.51077449321746826</v>
      </c>
      <c r="AD3" s="4">
        <v>0.81974697113037109</v>
      </c>
      <c r="AE3" s="4">
        <v>1.5030530691146851</v>
      </c>
      <c r="AF3" s="4">
        <v>0.21175180375576019</v>
      </c>
      <c r="AG3" s="4">
        <v>3.7544167041778564</v>
      </c>
      <c r="AH3" s="4">
        <v>1.3118851184844971</v>
      </c>
      <c r="AI3" s="4">
        <v>0.45134502649307251</v>
      </c>
      <c r="AJ3" s="4">
        <v>3.2121427357196808E-2</v>
      </c>
      <c r="AS3" s="4">
        <v>0.73046875</v>
      </c>
      <c r="AT3" s="4">
        <v>1.7596819400787354</v>
      </c>
      <c r="AV3" s="4">
        <v>9.3117771148681641</v>
      </c>
      <c r="AW3" s="4">
        <v>0.2088412344455719</v>
      </c>
      <c r="AX3" s="4">
        <v>0.29278871417045593</v>
      </c>
      <c r="AY3" s="4">
        <v>0.58627301454544067</v>
      </c>
      <c r="AZ3" s="4">
        <v>0.71301501989364624</v>
      </c>
      <c r="BA3" s="4">
        <v>0.8547024130821228</v>
      </c>
      <c r="BB3" s="4">
        <v>2.7742502689361572</v>
      </c>
      <c r="BC3" s="4">
        <v>1.6470599174499512</v>
      </c>
      <c r="BD3" s="4">
        <v>2.7902984619140625</v>
      </c>
      <c r="BE3" s="4">
        <v>1.1996979713439941</v>
      </c>
      <c r="BF3" s="4">
        <v>0.4356859028339386</v>
      </c>
    </row>
    <row r="4" spans="1:66" x14ac:dyDescent="0.2">
      <c r="A4" s="1">
        <v>1820</v>
      </c>
      <c r="B4" s="4">
        <v>7.7678048983216286E-3</v>
      </c>
      <c r="C4" s="4">
        <v>0.18496204912662506</v>
      </c>
      <c r="D4" s="4">
        <v>0.11779087036848068</v>
      </c>
      <c r="E4" s="4"/>
      <c r="F4" s="4">
        <v>1.2770400047302246</v>
      </c>
      <c r="G4" s="4">
        <v>0.33980256319046021</v>
      </c>
      <c r="H4" s="4">
        <v>1.1173095703125</v>
      </c>
      <c r="I4" s="4">
        <v>0.28026768565177917</v>
      </c>
      <c r="J4" s="4">
        <v>0.25101897120475769</v>
      </c>
      <c r="K4" s="4">
        <v>127.56708526611328</v>
      </c>
      <c r="L4" s="4">
        <v>0.33580237627029419</v>
      </c>
      <c r="M4" s="4">
        <v>7.6862626075744629</v>
      </c>
      <c r="N4" s="4">
        <v>0.642963707447052</v>
      </c>
      <c r="O4" s="4">
        <v>0.75423824787139893</v>
      </c>
      <c r="P4" s="4">
        <v>1.235065221786499</v>
      </c>
      <c r="Q4" s="4">
        <v>3.9668176174163818</v>
      </c>
      <c r="R4" s="4">
        <v>1.7432273626327515</v>
      </c>
      <c r="S4" s="4">
        <v>10.203765869140625</v>
      </c>
      <c r="T4" s="4">
        <v>6.0736923217773438</v>
      </c>
      <c r="U4" s="4">
        <v>4.7425923347473145</v>
      </c>
      <c r="V4" s="4">
        <v>64.433311462402344</v>
      </c>
      <c r="W4" s="4">
        <v>1.8356389999389648</v>
      </c>
      <c r="X4" s="4">
        <v>6.5745644569396973</v>
      </c>
      <c r="Y4" s="4">
        <v>9.4204063415527344</v>
      </c>
      <c r="Z4" s="4">
        <v>0.54350042343139648</v>
      </c>
      <c r="AA4" s="4">
        <v>4.2197341918945312</v>
      </c>
      <c r="AB4" s="4">
        <v>0.92754751443862915</v>
      </c>
      <c r="AC4" s="4">
        <v>0.52146130800247192</v>
      </c>
      <c r="AD4" s="4">
        <v>0.7277558445930481</v>
      </c>
      <c r="AE4" s="4">
        <v>1.5758026838302612</v>
      </c>
      <c r="AF4" s="4">
        <v>0.2160513699054718</v>
      </c>
      <c r="AG4" s="4">
        <v>3.8323159217834473</v>
      </c>
      <c r="AH4" s="4">
        <v>1.4167259931564331</v>
      </c>
      <c r="AI4" s="4">
        <v>0.48739737272262573</v>
      </c>
      <c r="AJ4" s="4">
        <v>3.1032154336571693E-2</v>
      </c>
      <c r="AS4" s="4">
        <v>0.64845156669616699</v>
      </c>
      <c r="AT4" s="4">
        <v>1.5631556510925293</v>
      </c>
      <c r="AV4" s="4">
        <v>10.273409843444824</v>
      </c>
      <c r="AW4" s="4">
        <v>0.21315208077430725</v>
      </c>
      <c r="AX4" s="4">
        <v>0.31587871909141541</v>
      </c>
      <c r="AY4" s="4">
        <v>0.59845465421676636</v>
      </c>
      <c r="AZ4" s="4">
        <v>0.78916215896606445</v>
      </c>
      <c r="BA4" s="4">
        <v>0.75879937410354614</v>
      </c>
      <c r="BB4" s="4">
        <v>2.8473997116088867</v>
      </c>
      <c r="BC4" s="4">
        <v>1.6767184734344482</v>
      </c>
      <c r="BD4" s="4">
        <v>3.9224750995635986</v>
      </c>
      <c r="BE4" s="4">
        <v>1.0650182962417603</v>
      </c>
      <c r="BF4" s="4">
        <v>0.48109075427055359</v>
      </c>
    </row>
    <row r="5" spans="1:66" x14ac:dyDescent="0.2">
      <c r="A5" s="1">
        <v>1830</v>
      </c>
      <c r="B5" s="4">
        <v>8.3807632327079773E-3</v>
      </c>
      <c r="C5" s="4">
        <v>0.24083864688873291</v>
      </c>
      <c r="D5" s="4">
        <v>0.14782892167568207</v>
      </c>
      <c r="E5" s="4"/>
      <c r="F5" s="4">
        <v>1.5053752660751343</v>
      </c>
      <c r="G5" s="4">
        <v>0.51730334758758545</v>
      </c>
      <c r="H5" s="4">
        <v>1.1400734186172485</v>
      </c>
      <c r="I5" s="4">
        <v>0.28610822558403015</v>
      </c>
      <c r="J5" s="4">
        <v>0.31225466728210449</v>
      </c>
      <c r="K5" s="4">
        <v>130.72518920898438</v>
      </c>
      <c r="L5" s="4">
        <v>0.40535810589790344</v>
      </c>
      <c r="M5" s="4">
        <v>8.5971641540527344</v>
      </c>
      <c r="N5" s="4">
        <v>0.69418084621429443</v>
      </c>
      <c r="O5" s="4">
        <v>0.80916953086853027</v>
      </c>
      <c r="P5" s="4">
        <v>1.3840440511703491</v>
      </c>
      <c r="Q5" s="4">
        <v>4.2416262626647949</v>
      </c>
      <c r="R5" s="4">
        <v>1.7793586254119873</v>
      </c>
      <c r="S5" s="4">
        <v>10.818508148193359</v>
      </c>
      <c r="T5" s="4">
        <v>6.6223659515380859</v>
      </c>
      <c r="U5" s="4">
        <v>5.1452412605285645</v>
      </c>
      <c r="V5" s="4">
        <v>66.891525268554688</v>
      </c>
      <c r="W5" s="4">
        <v>1.9798909425735474</v>
      </c>
      <c r="X5" s="4">
        <v>7.0074119567871094</v>
      </c>
      <c r="Y5" s="4">
        <v>9.5004100799560547</v>
      </c>
      <c r="Z5" s="4">
        <v>0.5548480749130249</v>
      </c>
      <c r="AA5" s="4">
        <v>4.2954673767089844</v>
      </c>
      <c r="AB5" s="4">
        <v>1.0000814199447632</v>
      </c>
      <c r="AC5" s="4">
        <v>0.53236746788024902</v>
      </c>
      <c r="AD5" s="4">
        <v>0.64716172218322754</v>
      </c>
      <c r="AE5" s="4">
        <v>1.6519802808761597</v>
      </c>
      <c r="AF5" s="4">
        <v>0.22043561935424805</v>
      </c>
      <c r="AG5" s="4">
        <v>3.9117963314056396</v>
      </c>
      <c r="AH5" s="4">
        <v>1.5295490026473999</v>
      </c>
      <c r="AI5" s="4">
        <v>0.52619343996047974</v>
      </c>
      <c r="AJ5" s="4">
        <v>2.9980851337313652E-2</v>
      </c>
      <c r="AS5" s="4">
        <v>0.57660138607025146</v>
      </c>
      <c r="AT5" s="4">
        <v>1.3908594846725464</v>
      </c>
      <c r="AV5" s="4">
        <v>11.328334808349609</v>
      </c>
      <c r="AW5" s="4">
        <v>0.21754980087280273</v>
      </c>
      <c r="AX5" s="4">
        <v>0.34069496393203735</v>
      </c>
      <c r="AY5" s="4">
        <v>0.61088401079177856</v>
      </c>
      <c r="AZ5" s="4">
        <v>0.87291908264160156</v>
      </c>
      <c r="BA5" s="4">
        <v>0.67477673292160034</v>
      </c>
      <c r="BB5" s="4">
        <v>2.9223470687866211</v>
      </c>
      <c r="BC5" s="4">
        <v>1.7069120407104492</v>
      </c>
      <c r="BD5" s="4">
        <v>5.4032926559448242</v>
      </c>
      <c r="BE5" s="4">
        <v>0.94703078269958496</v>
      </c>
      <c r="BF5" s="4">
        <v>0.53094059228897095</v>
      </c>
    </row>
    <row r="6" spans="1:66" x14ac:dyDescent="0.2">
      <c r="A6" s="1">
        <v>1840</v>
      </c>
      <c r="B6" s="4">
        <v>8.9937197044491768E-3</v>
      </c>
      <c r="C6" s="4">
        <v>0.29671519994735718</v>
      </c>
      <c r="D6" s="4">
        <v>0.17786699533462524</v>
      </c>
      <c r="E6" s="4"/>
      <c r="F6" s="4">
        <v>1.7337104082107544</v>
      </c>
      <c r="G6" s="4">
        <v>0.69480407238006592</v>
      </c>
      <c r="H6" s="4">
        <v>1.1628372669219971</v>
      </c>
      <c r="I6" s="4">
        <v>0.29194876551628113</v>
      </c>
      <c r="J6" s="4">
        <v>0.37349039316177368</v>
      </c>
      <c r="K6" s="4">
        <v>133.88330078125</v>
      </c>
      <c r="L6" s="4">
        <v>0.47491377592086792</v>
      </c>
      <c r="M6" s="4">
        <v>9.5080661773681641</v>
      </c>
      <c r="N6" s="4">
        <v>0.74539804458618164</v>
      </c>
      <c r="O6" s="4">
        <v>0.8641008734703064</v>
      </c>
      <c r="P6" s="4">
        <v>1.5330227613449097</v>
      </c>
      <c r="Q6" s="4">
        <v>4.5164351463317871</v>
      </c>
      <c r="R6" s="4">
        <v>1.8154900074005127</v>
      </c>
      <c r="S6" s="4">
        <v>11.433250427246094</v>
      </c>
      <c r="T6" s="4">
        <v>7.1710400581359863</v>
      </c>
      <c r="U6" s="4">
        <v>5.5478901863098145</v>
      </c>
      <c r="V6" s="4">
        <v>69.349746704101562</v>
      </c>
      <c r="W6" s="4">
        <v>2.1241428852081299</v>
      </c>
      <c r="X6" s="4">
        <v>7.4402589797973633</v>
      </c>
      <c r="Y6" s="4">
        <v>9.5804147720336914</v>
      </c>
      <c r="Z6" s="4">
        <v>0.56619566679000854</v>
      </c>
      <c r="AA6" s="4">
        <v>4.3712005615234375</v>
      </c>
      <c r="AB6" s="4">
        <v>1.0726155042648315</v>
      </c>
      <c r="AC6" s="4">
        <v>0.54327362775802612</v>
      </c>
      <c r="AD6" s="4">
        <v>0.56656765937805176</v>
      </c>
      <c r="AE6" s="4">
        <v>1.7281578779220581</v>
      </c>
      <c r="AF6" s="4">
        <v>0.2248198539018631</v>
      </c>
      <c r="AG6" s="4">
        <v>3.9912765026092529</v>
      </c>
      <c r="AH6" s="4">
        <v>1.6423718929290771</v>
      </c>
      <c r="AI6" s="4">
        <v>0.56498944759368896</v>
      </c>
      <c r="AJ6" s="4">
        <v>2.8929548338055611E-2</v>
      </c>
      <c r="AS6" s="4">
        <v>0.50475114583969116</v>
      </c>
      <c r="AT6" s="4">
        <v>1.2185635566711426</v>
      </c>
      <c r="AV6" s="4">
        <v>12.383258819580078</v>
      </c>
      <c r="AW6" s="4">
        <v>0.22194750607013702</v>
      </c>
      <c r="AX6" s="4">
        <v>0.3655112087726593</v>
      </c>
      <c r="AY6" s="4">
        <v>0.62331336736679077</v>
      </c>
      <c r="AZ6" s="4">
        <v>0.9566759467124939</v>
      </c>
      <c r="BA6" s="4">
        <v>0.59075409173965454</v>
      </c>
      <c r="BB6" s="4">
        <v>2.9972949028015137</v>
      </c>
      <c r="BC6" s="4">
        <v>1.7371054887771606</v>
      </c>
      <c r="BD6" s="4">
        <v>6.8841109275817871</v>
      </c>
      <c r="BE6" s="4">
        <v>0.82904326915740967</v>
      </c>
      <c r="BF6" s="4">
        <v>0.58079046010971069</v>
      </c>
    </row>
    <row r="7" spans="1:66" x14ac:dyDescent="0.2">
      <c r="A7" s="1">
        <v>1850</v>
      </c>
      <c r="B7" s="4">
        <v>9.6830567345023155E-3</v>
      </c>
      <c r="C7" s="4">
        <v>0.39213123917579651</v>
      </c>
      <c r="D7" s="4">
        <v>0.27304732799530029</v>
      </c>
      <c r="E7" s="4"/>
      <c r="F7" s="4">
        <v>2.052912712097168</v>
      </c>
      <c r="G7" s="4">
        <v>0.88216960430145264</v>
      </c>
      <c r="H7" s="4">
        <v>1.199509859085083</v>
      </c>
      <c r="I7" s="4">
        <v>0.3012942373752594</v>
      </c>
      <c r="J7" s="4">
        <v>0.44888991117477417</v>
      </c>
      <c r="K7" s="4">
        <v>133.24678039550781</v>
      </c>
      <c r="L7" s="4">
        <v>0.54659980535507202</v>
      </c>
      <c r="M7" s="4">
        <v>10.542367935180664</v>
      </c>
      <c r="N7" s="4">
        <v>0.8003079891204834</v>
      </c>
      <c r="O7" s="4">
        <v>0.92559432983398438</v>
      </c>
      <c r="P7" s="4">
        <v>1.7045078277587891</v>
      </c>
      <c r="Q7" s="4">
        <v>4.766477108001709</v>
      </c>
      <c r="R7" s="4">
        <v>1.8733972311019897</v>
      </c>
      <c r="S7" s="4">
        <v>11.872361183166504</v>
      </c>
      <c r="T7" s="4">
        <v>7.7582921981811523</v>
      </c>
      <c r="U7" s="4">
        <v>6.2516689300537109</v>
      </c>
      <c r="V7" s="4">
        <v>71.524345397949219</v>
      </c>
      <c r="W7" s="4">
        <v>2.2863059043884277</v>
      </c>
      <c r="X7" s="4">
        <v>7.9186544418334961</v>
      </c>
      <c r="Y7" s="4">
        <v>9.8335838317871094</v>
      </c>
      <c r="Z7" s="4">
        <v>0.58434271812438965</v>
      </c>
      <c r="AA7" s="4">
        <v>4.3644347190856934</v>
      </c>
      <c r="AB7" s="4">
        <v>1.1541173458099365</v>
      </c>
      <c r="AC7" s="4">
        <v>0.56070578098297119</v>
      </c>
      <c r="AD7" s="4">
        <v>0.59963709115982056</v>
      </c>
      <c r="AE7" s="4">
        <v>1.8797179460525513</v>
      </c>
      <c r="AF7" s="4">
        <v>0.2318914532661438</v>
      </c>
      <c r="AG7" s="4">
        <v>4.1186356544494629</v>
      </c>
      <c r="AH7" s="4">
        <v>1.7633196115493774</v>
      </c>
      <c r="AI7" s="4">
        <v>0.60657352209091187</v>
      </c>
      <c r="AJ7" s="4">
        <v>4.959014430642128E-2</v>
      </c>
      <c r="AS7" s="4">
        <v>0.53414738178253174</v>
      </c>
      <c r="AT7" s="4">
        <v>1.2910598516464233</v>
      </c>
      <c r="AV7" s="4">
        <v>13.62200927734375</v>
      </c>
      <c r="AW7" s="4">
        <v>0.22900538146495819</v>
      </c>
      <c r="AX7" s="4">
        <v>0.39340800046920776</v>
      </c>
      <c r="AY7" s="4">
        <v>0.64322155714035034</v>
      </c>
      <c r="AZ7" s="4">
        <v>1.0612640380859375</v>
      </c>
      <c r="BA7" s="4">
        <v>0.62525093555450439</v>
      </c>
      <c r="BB7" s="4">
        <v>3.0869917869567871</v>
      </c>
      <c r="BC7" s="4">
        <v>1.7344280481338501</v>
      </c>
      <c r="BD7" s="4">
        <v>9.0313825607299805</v>
      </c>
      <c r="BE7" s="4">
        <v>0.87735891342163086</v>
      </c>
      <c r="BF7" s="4">
        <v>0.65615689754486084</v>
      </c>
    </row>
    <row r="8" spans="1:66" x14ac:dyDescent="0.2">
      <c r="A8" s="1">
        <v>1860</v>
      </c>
      <c r="B8" s="4">
        <v>1.0465744882822037E-2</v>
      </c>
      <c r="C8" s="4">
        <v>0.53587329387664795</v>
      </c>
      <c r="D8" s="4">
        <v>0.44784599542617798</v>
      </c>
      <c r="E8" s="4"/>
      <c r="F8" s="4">
        <v>2.4831748008728027</v>
      </c>
      <c r="G8" s="4">
        <v>1.0815920829772949</v>
      </c>
      <c r="H8" s="4">
        <v>1.253182053565979</v>
      </c>
      <c r="I8" s="4">
        <v>0.314923495054245</v>
      </c>
      <c r="J8" s="4">
        <v>0.54160076379776001</v>
      </c>
      <c r="K8" s="4">
        <v>127.97240447998047</v>
      </c>
      <c r="L8" s="4">
        <v>0.62088954448699951</v>
      </c>
      <c r="M8" s="4">
        <v>11.727495193481445</v>
      </c>
      <c r="N8" s="4">
        <v>0.85973137617111206</v>
      </c>
      <c r="O8" s="4">
        <v>0.99510824680328369</v>
      </c>
      <c r="P8" s="4">
        <v>1.9035004377365112</v>
      </c>
      <c r="Q8" s="4">
        <v>4.9862475395202637</v>
      </c>
      <c r="R8" s="4">
        <v>1.957919716835022</v>
      </c>
      <c r="S8" s="4">
        <v>12.096808433532715</v>
      </c>
      <c r="T8" s="4">
        <v>8.3926944732666016</v>
      </c>
      <c r="U8" s="4">
        <v>7.3234963417053223</v>
      </c>
      <c r="V8" s="4">
        <v>73.352325439453125</v>
      </c>
      <c r="W8" s="4">
        <v>2.4703600406646729</v>
      </c>
      <c r="X8" s="4">
        <v>8.4527206420898438</v>
      </c>
      <c r="Y8" s="4">
        <v>10.298399925231934</v>
      </c>
      <c r="Z8" s="4">
        <v>0.61080020666122437</v>
      </c>
      <c r="AA8" s="4">
        <v>4.2568368911743164</v>
      </c>
      <c r="AB8" s="4">
        <v>1.2465801239013672</v>
      </c>
      <c r="AC8" s="4">
        <v>0.58611422777175903</v>
      </c>
      <c r="AD8" s="4">
        <v>0.77162861824035645</v>
      </c>
      <c r="AE8" s="4">
        <v>2.1234121322631836</v>
      </c>
      <c r="AF8" s="4">
        <v>0.24224759638309479</v>
      </c>
      <c r="AG8" s="4">
        <v>4.3045129776000977</v>
      </c>
      <c r="AH8" s="4">
        <v>1.8941975831985474</v>
      </c>
      <c r="AI8" s="4">
        <v>0.6515650749206543</v>
      </c>
      <c r="AJ8" s="4">
        <v>9.6787497401237488E-2</v>
      </c>
      <c r="AS8" s="4">
        <v>0.68728947639465332</v>
      </c>
      <c r="AT8" s="4">
        <v>1.6627466678619385</v>
      </c>
      <c r="AV8" s="4">
        <v>15.085433006286621</v>
      </c>
      <c r="AW8" s="4">
        <v>0.23931458592414856</v>
      </c>
      <c r="AX8" s="4">
        <v>0.42506995797157288</v>
      </c>
      <c r="AY8" s="4">
        <v>0.67227065563201904</v>
      </c>
      <c r="AZ8" s="4">
        <v>1.1913125514984131</v>
      </c>
      <c r="BA8" s="4">
        <v>0.80460512638092041</v>
      </c>
      <c r="BB8" s="4">
        <v>3.1947157382965088</v>
      </c>
      <c r="BC8" s="4">
        <v>1.6915749311447144</v>
      </c>
      <c r="BD8" s="4">
        <v>11.993209838867188</v>
      </c>
      <c r="BE8" s="4">
        <v>1.1289340257644653</v>
      </c>
      <c r="BF8" s="4">
        <v>0.76271021366119385</v>
      </c>
    </row>
    <row r="9" spans="1:66" x14ac:dyDescent="0.2">
      <c r="A9" s="1">
        <v>1870</v>
      </c>
      <c r="B9" s="4">
        <v>1.1248432099819183E-2</v>
      </c>
      <c r="C9" s="4">
        <v>0.679615318775177</v>
      </c>
      <c r="D9" s="4">
        <v>0.62264466285705566</v>
      </c>
      <c r="E9" s="4"/>
      <c r="F9" s="4">
        <v>2.9134371280670166</v>
      </c>
      <c r="G9" s="4">
        <v>1.2810144424438477</v>
      </c>
      <c r="H9" s="4">
        <v>1.306854248046875</v>
      </c>
      <c r="I9" s="4">
        <v>0.32855278253555298</v>
      </c>
      <c r="J9" s="4">
        <v>0.63431161642074585</v>
      </c>
      <c r="K9" s="4">
        <v>122.69801330566406</v>
      </c>
      <c r="L9" s="4">
        <v>0.695179283618927</v>
      </c>
      <c r="M9" s="4">
        <v>12.912620544433594</v>
      </c>
      <c r="N9" s="4">
        <v>0.91915470361709595</v>
      </c>
      <c r="O9" s="4">
        <v>1.0646222829818726</v>
      </c>
      <c r="P9" s="4">
        <v>2.1024930477142334</v>
      </c>
      <c r="Q9" s="4">
        <v>5.2060179710388184</v>
      </c>
      <c r="R9" s="4">
        <v>2.0424420833587646</v>
      </c>
      <c r="S9" s="4">
        <v>12.321256637573242</v>
      </c>
      <c r="T9" s="4">
        <v>9.0270986557006836</v>
      </c>
      <c r="U9" s="4">
        <v>8.3953227996826172</v>
      </c>
      <c r="V9" s="4">
        <v>75.180290222167969</v>
      </c>
      <c r="W9" s="4">
        <v>2.654414176940918</v>
      </c>
      <c r="X9" s="4">
        <v>8.986785888671875</v>
      </c>
      <c r="Y9" s="4">
        <v>10.763216018676758</v>
      </c>
      <c r="Z9" s="4">
        <v>0.63725763559341431</v>
      </c>
      <c r="AA9" s="4">
        <v>4.1492385864257812</v>
      </c>
      <c r="AB9" s="4">
        <v>1.3390429019927979</v>
      </c>
      <c r="AC9" s="4">
        <v>0.61152267456054688</v>
      </c>
      <c r="AD9" s="4">
        <v>0.94362014532089233</v>
      </c>
      <c r="AE9" s="4">
        <v>2.3671061992645264</v>
      </c>
      <c r="AF9" s="4">
        <v>0.25260373950004578</v>
      </c>
      <c r="AG9" s="4">
        <v>4.4903903007507324</v>
      </c>
      <c r="AH9" s="4">
        <v>2.0250756740570068</v>
      </c>
      <c r="AI9" s="4">
        <v>0.69655656814575195</v>
      </c>
      <c r="AJ9" s="4">
        <v>0.14398485422134399</v>
      </c>
      <c r="AS9" s="4">
        <v>0.84043145179748535</v>
      </c>
      <c r="AT9" s="4">
        <v>2.0344338417053223</v>
      </c>
      <c r="AV9" s="4">
        <v>16.548858642578125</v>
      </c>
      <c r="AW9" s="4">
        <v>0.24962377548217773</v>
      </c>
      <c r="AX9" s="4">
        <v>0.45673191547393799</v>
      </c>
      <c r="AY9" s="4">
        <v>0.70131975412368774</v>
      </c>
      <c r="AZ9" s="4">
        <v>1.3213610649108887</v>
      </c>
      <c r="BA9" s="4">
        <v>0.98395925760269165</v>
      </c>
      <c r="BB9" s="4">
        <v>3.3024399280548096</v>
      </c>
      <c r="BC9" s="4">
        <v>1.6487216949462891</v>
      </c>
      <c r="BD9" s="4">
        <v>14.955036163330078</v>
      </c>
      <c r="BE9" s="4">
        <v>1.3805092573165894</v>
      </c>
      <c r="BF9" s="4">
        <v>0.86926347017288208</v>
      </c>
    </row>
    <row r="10" spans="1:66" x14ac:dyDescent="0.2">
      <c r="A10" s="1">
        <v>1880</v>
      </c>
      <c r="B10" s="4">
        <v>1.2196087278425694E-2</v>
      </c>
      <c r="C10" s="4">
        <v>0.91637879610061646</v>
      </c>
      <c r="D10" s="4">
        <v>0.82845520973205566</v>
      </c>
      <c r="E10" s="4"/>
      <c r="F10" s="4">
        <v>3.5004603862762451</v>
      </c>
      <c r="G10" s="4">
        <v>1.4700922966003418</v>
      </c>
      <c r="H10" s="4">
        <v>1.3912028074264526</v>
      </c>
      <c r="I10" s="4">
        <v>0.34912410378456116</v>
      </c>
      <c r="J10" s="4">
        <v>0.73226088285446167</v>
      </c>
      <c r="K10" s="4">
        <v>121.75125122070312</v>
      </c>
      <c r="L10" s="4">
        <v>0.79989326000213623</v>
      </c>
      <c r="M10" s="4">
        <v>14.305198669433594</v>
      </c>
      <c r="N10" s="4">
        <v>0.98539137840270996</v>
      </c>
      <c r="O10" s="4">
        <v>1.1486687660217285</v>
      </c>
      <c r="P10" s="4">
        <v>2.3495879173278809</v>
      </c>
      <c r="Q10" s="4">
        <v>5.4408340454101562</v>
      </c>
      <c r="R10" s="4">
        <v>2.1712758541107178</v>
      </c>
      <c r="S10" s="4">
        <v>12.562363624572754</v>
      </c>
      <c r="T10" s="4">
        <v>9.9271211624145508</v>
      </c>
      <c r="U10" s="4">
        <v>9.4694099426269531</v>
      </c>
      <c r="V10" s="4">
        <v>77.961578369140625</v>
      </c>
      <c r="W10" s="4">
        <v>2.8772625923156738</v>
      </c>
      <c r="X10" s="4">
        <v>9.5766220092773438</v>
      </c>
      <c r="Y10" s="4">
        <v>11.515920639038086</v>
      </c>
      <c r="Z10" s="4">
        <v>0.67705333232879639</v>
      </c>
      <c r="AA10" s="4">
        <v>4.1422262191772461</v>
      </c>
      <c r="AB10" s="4">
        <v>1.4509950876235962</v>
      </c>
      <c r="AC10" s="4">
        <v>0.64962047338485718</v>
      </c>
      <c r="AD10" s="4">
        <v>1.0163757801055908</v>
      </c>
      <c r="AE10" s="4">
        <v>2.6740915775299072</v>
      </c>
      <c r="AF10" s="4">
        <v>0.26899296045303345</v>
      </c>
      <c r="AG10" s="4">
        <v>4.7733964920043945</v>
      </c>
      <c r="AH10" s="4">
        <v>2.1709671020507812</v>
      </c>
      <c r="AI10" s="4">
        <v>0.74671399593353271</v>
      </c>
      <c r="AJ10" s="4">
        <v>0.19077062606811523</v>
      </c>
      <c r="AS10" s="4">
        <v>0.90519547462463379</v>
      </c>
      <c r="AT10" s="4">
        <v>2.1920416355133057</v>
      </c>
      <c r="AV10" s="4">
        <v>18.319433212280273</v>
      </c>
      <c r="AW10" s="4">
        <v>0.26546776294708252</v>
      </c>
      <c r="AX10" s="4">
        <v>0.49506741762161255</v>
      </c>
      <c r="AY10" s="4">
        <v>0.7454344630241394</v>
      </c>
      <c r="AZ10" s="4">
        <v>1.431377649307251</v>
      </c>
      <c r="BA10" s="4">
        <v>1.0598337650299072</v>
      </c>
      <c r="BB10" s="4">
        <v>3.4425539970397949</v>
      </c>
      <c r="BC10" s="4">
        <v>1.64632248878479</v>
      </c>
      <c r="BD10" s="4">
        <v>18.500438690185547</v>
      </c>
      <c r="BE10" s="4">
        <v>1.4869098663330078</v>
      </c>
      <c r="BF10" s="4">
        <v>1.042332649230957</v>
      </c>
    </row>
    <row r="11" spans="1:66" x14ac:dyDescent="0.2">
      <c r="A11" s="1">
        <v>1890</v>
      </c>
      <c r="B11" s="4">
        <v>1.3345369137823582E-2</v>
      </c>
      <c r="C11" s="4">
        <v>1.2668352127075195</v>
      </c>
      <c r="D11" s="4">
        <v>1.0721690654754639</v>
      </c>
      <c r="E11" s="4"/>
      <c r="F11" s="4">
        <v>4.279080867767334</v>
      </c>
      <c r="G11" s="4">
        <v>1.6465268135070801</v>
      </c>
      <c r="H11" s="4">
        <v>1.5130449533462524</v>
      </c>
      <c r="I11" s="4">
        <v>0.37818017601966858</v>
      </c>
      <c r="J11" s="4">
        <v>0.83661246299743652</v>
      </c>
      <c r="K11" s="4">
        <v>126.09380340576172</v>
      </c>
      <c r="L11" s="4">
        <v>0.94179248809814453</v>
      </c>
      <c r="M11" s="4">
        <v>15.951328277587891</v>
      </c>
      <c r="N11" s="4">
        <v>1.0599554777145386</v>
      </c>
      <c r="O11" s="4">
        <v>1.2504774332046509</v>
      </c>
      <c r="P11" s="4">
        <v>2.6554744243621826</v>
      </c>
      <c r="Q11" s="4">
        <v>5.6940383911132812</v>
      </c>
      <c r="R11" s="4">
        <v>2.3542678356170654</v>
      </c>
      <c r="S11" s="4">
        <v>12.823832511901855</v>
      </c>
      <c r="T11" s="4">
        <v>11.151788711547852</v>
      </c>
      <c r="U11" s="4">
        <v>10.546260833740234</v>
      </c>
      <c r="V11" s="4">
        <v>81.908035278320312</v>
      </c>
      <c r="W11" s="4">
        <v>3.1475255489349365</v>
      </c>
      <c r="X11" s="4">
        <v>10.234621047973633</v>
      </c>
      <c r="Y11" s="4">
        <v>12.620488166809082</v>
      </c>
      <c r="Z11" s="4">
        <v>0.73315131664276123</v>
      </c>
      <c r="AA11" s="4">
        <v>4.258152961730957</v>
      </c>
      <c r="AB11" s="4">
        <v>1.5867675542831421</v>
      </c>
      <c r="AC11" s="4">
        <v>0.70322751998901367</v>
      </c>
      <c r="AD11" s="4">
        <v>0.96784311532974243</v>
      </c>
      <c r="AE11" s="4">
        <v>3.0584335327148438</v>
      </c>
      <c r="AF11" s="4">
        <v>0.29275599122047424</v>
      </c>
      <c r="AG11" s="4">
        <v>5.1751155853271484</v>
      </c>
      <c r="AH11" s="4">
        <v>2.3352091312408447</v>
      </c>
      <c r="AI11" s="4">
        <v>0.80318528413772583</v>
      </c>
      <c r="AJ11" s="4">
        <v>0.23705339431762695</v>
      </c>
      <c r="AS11" s="4">
        <v>0.86194193363189697</v>
      </c>
      <c r="AT11" s="4">
        <v>2.0879974365234375</v>
      </c>
      <c r="AV11" s="4">
        <v>20.465417861938477</v>
      </c>
      <c r="AW11" s="4">
        <v>0.28807651996612549</v>
      </c>
      <c r="AX11" s="4">
        <v>0.54155951738357544</v>
      </c>
      <c r="AY11" s="4">
        <v>0.80796277523040771</v>
      </c>
      <c r="AZ11" s="4">
        <v>1.5169106721878052</v>
      </c>
      <c r="BA11" s="4">
        <v>1.0092329978942871</v>
      </c>
      <c r="BB11" s="4">
        <v>3.6222562789916992</v>
      </c>
      <c r="BC11" s="4">
        <v>1.6933667659759521</v>
      </c>
      <c r="BD11" s="4">
        <v>22.759105682373047</v>
      </c>
      <c r="BE11" s="4">
        <v>1.4158749580383301</v>
      </c>
      <c r="BF11" s="4">
        <v>1.296699047088623</v>
      </c>
    </row>
    <row r="12" spans="1:66" x14ac:dyDescent="0.2">
      <c r="A12" s="1">
        <v>1900</v>
      </c>
      <c r="B12" s="4">
        <v>1.4471564441919327E-2</v>
      </c>
      <c r="C12" s="4">
        <v>1.768187403678894</v>
      </c>
      <c r="D12" s="4">
        <v>1.310056209564209</v>
      </c>
      <c r="E12" s="4"/>
      <c r="F12" s="4">
        <v>5.2096233367919922</v>
      </c>
      <c r="G12" s="4">
        <v>2.0140872001647949</v>
      </c>
      <c r="H12" s="4">
        <v>1.696628212928772</v>
      </c>
      <c r="I12" s="4">
        <v>0.42384889721870422</v>
      </c>
      <c r="J12" s="4">
        <v>0.94642156362533569</v>
      </c>
      <c r="K12" s="4">
        <v>131.27122497558594</v>
      </c>
      <c r="L12" s="4">
        <v>1.1226282119750977</v>
      </c>
      <c r="M12" s="4">
        <v>17.796703338623047</v>
      </c>
      <c r="N12" s="4">
        <v>1.1278809309005737</v>
      </c>
      <c r="O12" s="4">
        <v>1.3504011631011963</v>
      </c>
      <c r="P12" s="4">
        <v>2.9567887783050537</v>
      </c>
      <c r="Q12" s="4">
        <v>6.0193958282470703</v>
      </c>
      <c r="R12" s="4">
        <v>2.6388950347900391</v>
      </c>
      <c r="S12" s="4">
        <v>13.101187705993652</v>
      </c>
      <c r="T12" s="4">
        <v>12.482444763183594</v>
      </c>
      <c r="U12" s="4">
        <v>11.736263275146484</v>
      </c>
      <c r="V12" s="4">
        <v>87.105384826660156</v>
      </c>
      <c r="W12" s="4">
        <v>3.4122285842895508</v>
      </c>
      <c r="X12" s="4">
        <v>11.030013084411621</v>
      </c>
      <c r="Y12" s="4">
        <v>13.9041748046875</v>
      </c>
      <c r="Z12" s="4">
        <v>0.82165014743804932</v>
      </c>
      <c r="AA12" s="4">
        <v>4.4863920211791992</v>
      </c>
      <c r="AB12" s="4">
        <v>1.7196681499481201</v>
      </c>
      <c r="AC12" s="4">
        <v>0.78808289766311646</v>
      </c>
      <c r="AD12" s="4">
        <v>1.6398863792419434</v>
      </c>
      <c r="AE12" s="4">
        <v>3.4310436248779297</v>
      </c>
      <c r="AF12" s="4">
        <v>0.32830637693405151</v>
      </c>
      <c r="AG12" s="4">
        <v>5.8006963729858398</v>
      </c>
      <c r="AH12" s="4">
        <v>2.4848103523254395</v>
      </c>
      <c r="AI12" s="4">
        <v>0.85461145639419556</v>
      </c>
      <c r="AJ12" s="4">
        <v>0.29970958828926086</v>
      </c>
      <c r="AS12" s="4">
        <v>1.4607096910476685</v>
      </c>
      <c r="AT12" s="4">
        <v>3.5323755741119385</v>
      </c>
      <c r="AV12" s="4">
        <v>23.447498321533203</v>
      </c>
      <c r="AW12" s="4">
        <v>0.32293832302093506</v>
      </c>
      <c r="AX12" s="4">
        <v>0.58709359169006348</v>
      </c>
      <c r="AY12" s="4">
        <v>0.90560191869735718</v>
      </c>
      <c r="AZ12" s="4">
        <v>1.624839186668396</v>
      </c>
      <c r="BA12" s="4">
        <v>1.7099533081054688</v>
      </c>
      <c r="BB12" s="4">
        <v>3.7982664108276367</v>
      </c>
      <c r="BC12" s="4">
        <v>1.7851147651672363</v>
      </c>
      <c r="BD12" s="4">
        <v>27.765415191650391</v>
      </c>
      <c r="BE12" s="4">
        <v>2.3993136882781982</v>
      </c>
      <c r="BF12" s="4">
        <v>1.5753216743469238</v>
      </c>
    </row>
    <row r="13" spans="1:66" x14ac:dyDescent="0.2">
      <c r="A13" s="1">
        <v>1910</v>
      </c>
      <c r="B13" s="4">
        <v>1.5558069571852684E-2</v>
      </c>
      <c r="C13" s="4">
        <v>2.4508414268493652</v>
      </c>
      <c r="D13" s="4">
        <v>1.5379444360733032</v>
      </c>
      <c r="E13" s="4"/>
      <c r="F13" s="4">
        <v>6.5410552024841309</v>
      </c>
      <c r="G13" s="4">
        <v>2.5649986267089844</v>
      </c>
      <c r="H13" s="4">
        <v>1.9537248611450195</v>
      </c>
      <c r="I13" s="4">
        <v>0.48934841156005859</v>
      </c>
      <c r="J13" s="4">
        <v>1.0764076709747314</v>
      </c>
      <c r="K13" s="4">
        <v>141.85675048828125</v>
      </c>
      <c r="L13" s="4">
        <v>1.4260393381118774</v>
      </c>
      <c r="M13" s="4">
        <v>18.733758926391602</v>
      </c>
      <c r="N13" s="4">
        <v>1.1769629716873169</v>
      </c>
      <c r="O13" s="4">
        <v>1.4897077083587646</v>
      </c>
      <c r="P13" s="4">
        <v>3.3508522510528564</v>
      </c>
      <c r="Q13" s="4">
        <v>6.3981208801269531</v>
      </c>
      <c r="R13" s="4">
        <v>3.0447754859924316</v>
      </c>
      <c r="S13" s="4">
        <v>13.206297874450684</v>
      </c>
      <c r="T13" s="4">
        <v>13.274182319641113</v>
      </c>
      <c r="U13" s="4">
        <v>13.052741050720215</v>
      </c>
      <c r="V13" s="4">
        <v>91.620254516601562</v>
      </c>
      <c r="W13" s="4">
        <v>3.6673514842987061</v>
      </c>
      <c r="X13" s="4">
        <v>11.583879470825195</v>
      </c>
      <c r="Y13" s="4">
        <v>15.684904098510742</v>
      </c>
      <c r="Z13" s="4">
        <v>0.94883418083190918</v>
      </c>
      <c r="AA13" s="4">
        <v>4.8647298812866211</v>
      </c>
      <c r="AB13" s="4">
        <v>1.8476086854934692</v>
      </c>
      <c r="AC13" s="4">
        <v>0.91025429964065552</v>
      </c>
      <c r="AD13" s="4">
        <v>3.2047410011291504</v>
      </c>
      <c r="AE13" s="4">
        <v>3.6673460006713867</v>
      </c>
      <c r="AF13" s="4">
        <v>0.37788480520248413</v>
      </c>
      <c r="AG13" s="4">
        <v>6.6933670043945312</v>
      </c>
      <c r="AH13" s="4">
        <v>2.5929794311523438</v>
      </c>
      <c r="AI13" s="4">
        <v>0.89183723926544189</v>
      </c>
      <c r="AJ13" s="4">
        <v>0.37166589498519897</v>
      </c>
      <c r="AS13" s="4">
        <v>2.8551957607269287</v>
      </c>
      <c r="AT13" s="4">
        <v>6.8902797698974609</v>
      </c>
      <c r="AV13" s="4">
        <v>25.916532516479492</v>
      </c>
      <c r="AW13" s="4">
        <v>0.37241071462631226</v>
      </c>
      <c r="AX13" s="4">
        <v>0.63097697496414185</v>
      </c>
      <c r="AY13" s="4">
        <v>1.0451381206512451</v>
      </c>
      <c r="AZ13" s="4">
        <v>1.7616851329803467</v>
      </c>
      <c r="BA13" s="4">
        <v>3.3415217399597168</v>
      </c>
      <c r="BB13" s="4">
        <v>3.778172492980957</v>
      </c>
      <c r="BC13" s="4">
        <v>1.9361863136291504</v>
      </c>
      <c r="BD13" s="4">
        <v>31.935251235961914</v>
      </c>
      <c r="BE13" s="4">
        <v>4.689542293548584</v>
      </c>
      <c r="BF13" s="4">
        <v>1.9181585311889648</v>
      </c>
    </row>
    <row r="14" spans="1:66" x14ac:dyDescent="0.2">
      <c r="A14" s="1">
        <v>1920</v>
      </c>
      <c r="B14" s="4">
        <v>1.6865670680999756E-2</v>
      </c>
      <c r="C14" s="4">
        <v>3.2671241760253906</v>
      </c>
      <c r="D14" s="4">
        <v>1.8252986669540405</v>
      </c>
      <c r="E14" s="4"/>
      <c r="F14" s="4">
        <v>8.1722373962402344</v>
      </c>
      <c r="G14" s="4">
        <v>3.0532925128936768</v>
      </c>
      <c r="H14" s="4">
        <v>2.193218469619751</v>
      </c>
      <c r="I14" s="4">
        <v>0.55137062072753906</v>
      </c>
      <c r="J14" s="4">
        <v>1.2346222400665283</v>
      </c>
      <c r="K14" s="4">
        <v>153.27273559570312</v>
      </c>
      <c r="L14" s="4">
        <v>1.8544498682022095</v>
      </c>
      <c r="M14" s="4">
        <v>19.534297943115234</v>
      </c>
      <c r="N14" s="4">
        <v>1.2313320636749268</v>
      </c>
      <c r="O14" s="4">
        <v>1.7201894521713257</v>
      </c>
      <c r="P14" s="4">
        <v>3.9553582668304443</v>
      </c>
      <c r="Q14" s="4">
        <v>6.8037710189819336</v>
      </c>
      <c r="R14" s="4">
        <v>3.4276158809661865</v>
      </c>
      <c r="S14" s="4">
        <v>13.56165599822998</v>
      </c>
      <c r="T14" s="4">
        <v>13.90675163269043</v>
      </c>
      <c r="U14" s="4">
        <v>14.578666687011719</v>
      </c>
      <c r="V14" s="4">
        <v>98.778778076171875</v>
      </c>
      <c r="W14" s="4">
        <v>3.977717399597168</v>
      </c>
      <c r="X14" s="4">
        <v>12.065069198608398</v>
      </c>
      <c r="Y14" s="4">
        <v>18.046154022216797</v>
      </c>
      <c r="Z14" s="4">
        <v>1.0694293975830078</v>
      </c>
      <c r="AA14" s="4">
        <v>5.2364635467529297</v>
      </c>
      <c r="AB14" s="4">
        <v>2.0052480697631836</v>
      </c>
      <c r="AC14" s="4">
        <v>1.0262386798858643</v>
      </c>
      <c r="AD14" s="4">
        <v>3.5215146541595459</v>
      </c>
      <c r="AE14" s="4">
        <v>3.9536736011505127</v>
      </c>
      <c r="AF14" s="4">
        <v>0.42393305897712708</v>
      </c>
      <c r="AG14" s="4">
        <v>7.535740852355957</v>
      </c>
      <c r="AH14" s="4">
        <v>2.712848424911499</v>
      </c>
      <c r="AI14" s="4">
        <v>0.93311834335327148</v>
      </c>
      <c r="AJ14" s="4">
        <v>0.43689870834350586</v>
      </c>
      <c r="AS14" s="4">
        <v>3.1378903388977051</v>
      </c>
      <c r="AT14" s="4">
        <v>7.5614066123962402</v>
      </c>
      <c r="AV14" s="4">
        <v>27.81715202331543</v>
      </c>
      <c r="AW14" s="4">
        <v>0.41892048716545105</v>
      </c>
      <c r="AX14" s="4">
        <v>0.68440061807632446</v>
      </c>
      <c r="AY14" s="4">
        <v>1.1769469976425171</v>
      </c>
      <c r="AZ14" s="4">
        <v>1.9177786111831665</v>
      </c>
      <c r="BA14" s="4">
        <v>3.6717014312744141</v>
      </c>
      <c r="BB14" s="4">
        <v>3.7982511520385742</v>
      </c>
      <c r="BC14" s="4">
        <v>2.0836007595062256</v>
      </c>
      <c r="BD14" s="4">
        <v>35.517501831054688</v>
      </c>
      <c r="BE14" s="4">
        <v>5.1536178588867188</v>
      </c>
      <c r="BF14" s="4">
        <v>2.3378770351409912</v>
      </c>
    </row>
    <row r="15" spans="1:66" x14ac:dyDescent="0.2">
      <c r="A15" s="1">
        <v>1930</v>
      </c>
      <c r="B15" s="4">
        <v>1.8424682319164276E-2</v>
      </c>
      <c r="C15" s="4">
        <v>4.1220369338989258</v>
      </c>
      <c r="D15" s="4">
        <v>2.1516952514648438</v>
      </c>
      <c r="E15" s="4"/>
      <c r="F15" s="4">
        <v>9.9982366561889648</v>
      </c>
      <c r="G15" s="4">
        <v>3.4650604724884033</v>
      </c>
      <c r="H15" s="4">
        <v>2.4695336818695068</v>
      </c>
      <c r="I15" s="4">
        <v>0.62135809659957886</v>
      </c>
      <c r="J15" s="4">
        <v>1.4354903697967529</v>
      </c>
      <c r="K15" s="4">
        <v>160.60478210449219</v>
      </c>
      <c r="L15" s="4">
        <v>2.2631056308746338</v>
      </c>
      <c r="M15" s="4">
        <v>21.098876953125</v>
      </c>
      <c r="N15" s="4">
        <v>1.2988333702087402</v>
      </c>
      <c r="O15" s="4">
        <v>1.998242974281311</v>
      </c>
      <c r="P15" s="4">
        <v>4.6687159538269043</v>
      </c>
      <c r="Q15" s="4">
        <v>7.277867317199707</v>
      </c>
      <c r="R15" s="4">
        <v>3.8619120121002197</v>
      </c>
      <c r="S15" s="4">
        <v>13.689191818237305</v>
      </c>
      <c r="T15" s="4">
        <v>15.310401916503906</v>
      </c>
      <c r="U15" s="4">
        <v>17.039972305297852</v>
      </c>
      <c r="V15" s="4">
        <v>113.59783172607422</v>
      </c>
      <c r="W15" s="4">
        <v>4.3508634567260742</v>
      </c>
      <c r="X15" s="4">
        <v>12.991052627563477</v>
      </c>
      <c r="Y15" s="4">
        <v>20.486104965209961</v>
      </c>
      <c r="Z15" s="4">
        <v>1.2052619457244873</v>
      </c>
      <c r="AA15" s="4">
        <v>5.5680866241455078</v>
      </c>
      <c r="AB15" s="4">
        <v>2.1966173648834229</v>
      </c>
      <c r="AC15" s="4">
        <v>1.1566601991653442</v>
      </c>
      <c r="AD15" s="4">
        <v>2.297558069229126</v>
      </c>
      <c r="AE15" s="4">
        <v>4.5924549102783203</v>
      </c>
      <c r="AF15" s="4">
        <v>0.47727248072624207</v>
      </c>
      <c r="AG15" s="4">
        <v>8.4907550811767578</v>
      </c>
      <c r="AH15" s="4">
        <v>2.8616228103637695</v>
      </c>
      <c r="AI15" s="4">
        <v>0.98432546854019165</v>
      </c>
      <c r="AJ15" s="4">
        <v>0.49400433897972107</v>
      </c>
      <c r="AS15" s="4">
        <v>2.047614574432373</v>
      </c>
      <c r="AT15" s="4">
        <v>4.9260296821594238</v>
      </c>
      <c r="AV15" s="4">
        <v>31.434011459350586</v>
      </c>
      <c r="AW15" s="4">
        <v>0.47191900014877319</v>
      </c>
      <c r="AX15" s="4">
        <v>0.74866557121276855</v>
      </c>
      <c r="AY15" s="4">
        <v>1.3261737823486328</v>
      </c>
      <c r="AZ15" s="4">
        <v>2.0940155982971191</v>
      </c>
      <c r="BA15" s="4">
        <v>2.3954613208770752</v>
      </c>
      <c r="BB15" s="4">
        <v>4.4014005661010742</v>
      </c>
      <c r="BC15" s="4">
        <v>2.2148642539978027</v>
      </c>
      <c r="BD15" s="4">
        <v>40.542449951171875</v>
      </c>
      <c r="BE15" s="4">
        <v>3.3627920150756836</v>
      </c>
      <c r="BF15" s="4">
        <v>2.9230012893676758</v>
      </c>
    </row>
    <row r="16" spans="1:66" x14ac:dyDescent="0.2">
      <c r="A16" s="1">
        <v>1940</v>
      </c>
      <c r="B16" s="4">
        <v>2.0048182457685471E-2</v>
      </c>
      <c r="C16" s="4">
        <v>5.0227112770080566</v>
      </c>
      <c r="D16" s="4">
        <v>2.4848155975341797</v>
      </c>
      <c r="E16" s="4"/>
      <c r="F16" s="4">
        <v>12.833215713500977</v>
      </c>
      <c r="G16" s="4">
        <v>3.9882314205169678</v>
      </c>
      <c r="H16" s="4">
        <v>2.7943449020385742</v>
      </c>
      <c r="I16" s="4">
        <v>0.70410692691802979</v>
      </c>
      <c r="J16" s="4">
        <v>1.7400095462799072</v>
      </c>
      <c r="K16" s="4">
        <v>165.38446044921875</v>
      </c>
      <c r="L16" s="4">
        <v>2.7376656532287598</v>
      </c>
      <c r="M16" s="4">
        <v>21.183374404907227</v>
      </c>
      <c r="N16" s="4">
        <v>1.3687252998352051</v>
      </c>
      <c r="O16" s="4">
        <v>2.3427343368530273</v>
      </c>
      <c r="P16" s="4">
        <v>5.5747823715209961</v>
      </c>
      <c r="Q16" s="4">
        <v>8.0678272247314453</v>
      </c>
      <c r="R16" s="4">
        <v>4.3746843338012695</v>
      </c>
      <c r="S16" s="4">
        <v>13.223119735717773</v>
      </c>
      <c r="T16" s="4">
        <v>16.096866607666016</v>
      </c>
      <c r="U16" s="4">
        <v>19.304304122924805</v>
      </c>
      <c r="V16" s="4">
        <v>113.63498687744141</v>
      </c>
      <c r="W16" s="4">
        <v>4.7420101165771484</v>
      </c>
      <c r="X16" s="4">
        <v>14.02595043182373</v>
      </c>
      <c r="Y16" s="4">
        <v>22.909133911132812</v>
      </c>
      <c r="Z16" s="4">
        <v>1.3659396171569824</v>
      </c>
      <c r="AA16" s="4">
        <v>5.6725373268127441</v>
      </c>
      <c r="AB16" s="4">
        <v>2.3987271785736084</v>
      </c>
      <c r="AC16" s="4">
        <v>1.3110049962997437</v>
      </c>
      <c r="AD16" s="4">
        <v>3.3036041259765625</v>
      </c>
      <c r="AE16" s="4">
        <v>5.8051409721374512</v>
      </c>
      <c r="AF16" s="4">
        <v>0.53990930318832397</v>
      </c>
      <c r="AG16" s="4">
        <v>9.6185178756713867</v>
      </c>
      <c r="AH16" s="4">
        <v>3.0154955387115479</v>
      </c>
      <c r="AI16" s="4">
        <v>1.0371843576431274</v>
      </c>
      <c r="AJ16" s="4">
        <v>0.55020374059677124</v>
      </c>
      <c r="AS16" s="4">
        <v>2.9445731639862061</v>
      </c>
      <c r="AT16" s="4">
        <v>7.0754952430725098</v>
      </c>
      <c r="AV16" s="4">
        <v>30.642997741699219</v>
      </c>
      <c r="AW16" s="4">
        <v>0.5344206690788269</v>
      </c>
      <c r="AX16" s="4">
        <v>0.81605947017669678</v>
      </c>
      <c r="AY16" s="4">
        <v>1.5024576187133789</v>
      </c>
      <c r="AZ16" s="4">
        <v>2.2286891937255859</v>
      </c>
      <c r="BA16" s="4">
        <v>3.4442901611328125</v>
      </c>
      <c r="BB16" s="4">
        <v>5.3289995193481445</v>
      </c>
      <c r="BC16" s="4">
        <v>2.2607696056365967</v>
      </c>
      <c r="BD16" s="4">
        <v>45.440593719482422</v>
      </c>
      <c r="BE16" s="4">
        <v>4.8356842994689941</v>
      </c>
      <c r="BF16" s="4">
        <v>3.4559948444366455</v>
      </c>
    </row>
    <row r="17" spans="1:58" x14ac:dyDescent="0.2">
      <c r="A17" s="1">
        <v>1950</v>
      </c>
      <c r="B17" s="4">
        <v>3.423139825463295E-2</v>
      </c>
      <c r="C17" s="4">
        <v>6.0353527069091797</v>
      </c>
      <c r="D17" s="4">
        <v>2.9379510879516602</v>
      </c>
      <c r="E17" s="4"/>
      <c r="F17" s="4">
        <v>17.00689697265625</v>
      </c>
      <c r="G17" s="4">
        <v>4.8518972396850586</v>
      </c>
      <c r="H17" s="4">
        <v>3.3646821975708008</v>
      </c>
      <c r="I17" s="4">
        <v>0.8846820592880249</v>
      </c>
      <c r="J17" s="4">
        <v>2.1287825107574463</v>
      </c>
      <c r="K17" s="4">
        <v>173.32186889648438</v>
      </c>
      <c r="L17" s="4">
        <v>3.449751615524292</v>
      </c>
      <c r="M17" s="4">
        <v>21.777156829833984</v>
      </c>
      <c r="N17" s="4">
        <v>1.4584078788757324</v>
      </c>
      <c r="O17" s="4">
        <v>2.7255337238311768</v>
      </c>
      <c r="P17" s="4">
        <v>6.7012310028076172</v>
      </c>
      <c r="Q17" s="4">
        <v>9.0793304443359375</v>
      </c>
      <c r="R17" s="4">
        <v>5.1952314376831055</v>
      </c>
      <c r="S17" s="4">
        <v>13.523669242858887</v>
      </c>
      <c r="T17" s="4">
        <v>16.340133666992188</v>
      </c>
      <c r="U17" s="4">
        <v>22.365692138671875</v>
      </c>
      <c r="V17" s="4">
        <v>114.31556701660156</v>
      </c>
      <c r="W17" s="4">
        <v>5.332115650177002</v>
      </c>
      <c r="X17" s="4">
        <v>15.250229835510254</v>
      </c>
      <c r="Y17" s="4">
        <v>26.948524475097656</v>
      </c>
      <c r="Z17" s="4">
        <v>1.6066018342971802</v>
      </c>
      <c r="AA17" s="4">
        <v>6.1387515068054199</v>
      </c>
      <c r="AB17" s="4">
        <v>2.7426679134368896</v>
      </c>
      <c r="AC17" s="4">
        <v>1.4662452936172485</v>
      </c>
      <c r="AD17" s="4">
        <v>5.713625431060791</v>
      </c>
      <c r="AE17" s="4">
        <v>7.7271676063537598</v>
      </c>
      <c r="AF17" s="4">
        <v>0.67111092805862427</v>
      </c>
      <c r="AG17" s="4">
        <v>11.250534057617188</v>
      </c>
      <c r="AH17" s="4">
        <v>3.2701349258422852</v>
      </c>
      <c r="AI17" s="4">
        <v>1.0988445281982422</v>
      </c>
      <c r="AJ17" s="4">
        <v>0.64416283369064331</v>
      </c>
      <c r="AS17" s="4">
        <v>5.7485508918762207</v>
      </c>
      <c r="AT17" s="4">
        <v>12.707159996032715</v>
      </c>
      <c r="AV17" s="4">
        <v>29.796537399291992</v>
      </c>
      <c r="AW17" s="4">
        <v>0.63188397884368896</v>
      </c>
      <c r="AX17" s="4">
        <v>0.9584205150604248</v>
      </c>
      <c r="AY17" s="4">
        <v>1.8336189985275269</v>
      </c>
      <c r="AZ17" s="4">
        <v>2.3263669013977051</v>
      </c>
      <c r="BA17" s="4">
        <v>6.2180542945861816</v>
      </c>
      <c r="BB17" s="4">
        <v>6.6136388778686523</v>
      </c>
      <c r="BC17" s="4">
        <v>2.5697743892669678</v>
      </c>
      <c r="BD17" s="4">
        <v>50.943038940429688</v>
      </c>
      <c r="BE17" s="4">
        <v>8.1918506622314453</v>
      </c>
      <c r="BF17" s="4">
        <v>3.9399473667144775</v>
      </c>
    </row>
    <row r="18" spans="1:58" x14ac:dyDescent="0.2">
      <c r="A18" s="1">
        <v>1960</v>
      </c>
      <c r="B18" s="4">
        <v>9.347979724407196E-2</v>
      </c>
      <c r="C18" s="4">
        <v>6.9758076667785645</v>
      </c>
      <c r="D18" s="4">
        <v>3.5773606300354004</v>
      </c>
      <c r="E18" s="4">
        <v>14.931707382202148</v>
      </c>
      <c r="F18" s="4">
        <v>22.400045394897461</v>
      </c>
      <c r="G18" s="4">
        <v>6.0087294578552246</v>
      </c>
      <c r="H18" s="4">
        <v>4.4472427368164062</v>
      </c>
      <c r="I18" s="4">
        <v>1.2635383605957031</v>
      </c>
      <c r="J18" s="4">
        <v>2.5740804672241211</v>
      </c>
      <c r="K18" s="4">
        <v>203.2781982421875</v>
      </c>
      <c r="L18" s="4">
        <v>4.5206823348999023</v>
      </c>
      <c r="M18" s="4">
        <v>23.171993255615234</v>
      </c>
      <c r="N18" s="4">
        <v>1.5598495006561279</v>
      </c>
      <c r="O18" s="4">
        <v>3.1634063720703125</v>
      </c>
      <c r="P18" s="4">
        <v>8.2794780731201172</v>
      </c>
      <c r="Q18" s="4">
        <v>9.9121255874633789</v>
      </c>
      <c r="R18" s="4">
        <v>6.5813250541687012</v>
      </c>
      <c r="S18" s="4">
        <v>14.711444854736328</v>
      </c>
      <c r="T18" s="4">
        <v>16.927194595336914</v>
      </c>
      <c r="U18" s="4">
        <v>27.906654357910156</v>
      </c>
      <c r="V18" s="4">
        <v>142.87130737304688</v>
      </c>
      <c r="W18" s="4">
        <v>6.6288003921508789</v>
      </c>
      <c r="X18" s="4">
        <v>16.329689025878906</v>
      </c>
      <c r="Y18" s="4">
        <v>32.66912841796875</v>
      </c>
      <c r="Z18" s="4">
        <v>2.1411271095275879</v>
      </c>
      <c r="AA18" s="4">
        <v>7.671318531036377</v>
      </c>
      <c r="AB18" s="4">
        <v>3.3636953830718994</v>
      </c>
      <c r="AC18" s="4">
        <v>1.6351425647735596</v>
      </c>
      <c r="AD18" s="4">
        <v>6.7753710746765137</v>
      </c>
      <c r="AE18" s="4">
        <v>10.383530616760254</v>
      </c>
      <c r="AF18" s="4">
        <v>0.92316281795501709</v>
      </c>
      <c r="AG18" s="4">
        <v>13.701297760009766</v>
      </c>
      <c r="AH18" s="4">
        <v>3.73073410987854</v>
      </c>
      <c r="AI18" s="4">
        <v>1.1723898649215698</v>
      </c>
      <c r="AJ18" s="4">
        <v>0.76974689960479736</v>
      </c>
      <c r="AS18" s="4">
        <v>7.9862489700317383</v>
      </c>
      <c r="AT18" s="4">
        <v>15.54149055480957</v>
      </c>
      <c r="AV18" s="4">
        <v>35.932147979736328</v>
      </c>
      <c r="AW18" s="4">
        <v>0.82069677114486694</v>
      </c>
      <c r="AX18" s="4">
        <v>1.3248558044433594</v>
      </c>
      <c r="AY18" s="4">
        <v>2.4307682514190674</v>
      </c>
      <c r="AZ18" s="4">
        <v>2.4769473075866699</v>
      </c>
      <c r="BA18" s="4">
        <v>8.0400571823120117</v>
      </c>
      <c r="BB18" s="4">
        <v>8.3546648025512695</v>
      </c>
      <c r="BC18" s="4">
        <v>3.5700929164886475</v>
      </c>
      <c r="BD18" s="4">
        <v>57.739154815673828</v>
      </c>
      <c r="BE18" s="4">
        <v>9.4537515640258789</v>
      </c>
      <c r="BF18" s="4">
        <v>4.9816908836364746</v>
      </c>
    </row>
    <row r="19" spans="1:58" x14ac:dyDescent="0.2">
      <c r="A19" s="1">
        <v>1970</v>
      </c>
      <c r="B19" s="4">
        <v>0.33348500728607178</v>
      </c>
      <c r="C19" s="4">
        <v>8.0046319961547852</v>
      </c>
      <c r="D19" s="4">
        <v>4.3863711357116699</v>
      </c>
      <c r="E19" s="4">
        <v>19.90553092956543</v>
      </c>
      <c r="F19" s="4">
        <v>29.974479675292969</v>
      </c>
      <c r="G19" s="4">
        <v>7.4812178611755371</v>
      </c>
      <c r="H19" s="4">
        <v>5.9281120300292969</v>
      </c>
      <c r="I19" s="4">
        <v>1.8701436519622803</v>
      </c>
      <c r="J19" s="4">
        <v>3.167339563369751</v>
      </c>
      <c r="K19" s="4">
        <v>257.7462158203125</v>
      </c>
      <c r="L19" s="4">
        <v>6.2270002365112305</v>
      </c>
      <c r="M19" s="4">
        <v>24.314123153686523</v>
      </c>
      <c r="N19" s="4">
        <v>1.64212965965271</v>
      </c>
      <c r="O19" s="4">
        <v>4.0654153823852539</v>
      </c>
      <c r="P19" s="4">
        <v>10.539638519287109</v>
      </c>
      <c r="Q19" s="4">
        <v>10.983303070068359</v>
      </c>
      <c r="R19" s="4">
        <v>8.0740976333618164</v>
      </c>
      <c r="S19" s="4">
        <v>16.339572906494141</v>
      </c>
      <c r="T19" s="4">
        <v>17.673988342285156</v>
      </c>
      <c r="U19" s="4">
        <v>35.51873779296875</v>
      </c>
      <c r="V19" s="4">
        <v>179.7252197265625</v>
      </c>
      <c r="W19" s="4">
        <v>9.0056896209716797</v>
      </c>
      <c r="X19" s="4">
        <v>17.369359970092773</v>
      </c>
      <c r="Y19" s="4">
        <v>37.488208770751953</v>
      </c>
      <c r="Z19" s="4">
        <v>3.0462985038757324</v>
      </c>
      <c r="AA19" s="4">
        <v>10.1234130859375</v>
      </c>
      <c r="AB19" s="4">
        <v>4.4001073837280273</v>
      </c>
      <c r="AC19" s="4">
        <v>1.831109881401062</v>
      </c>
      <c r="AD19" s="4">
        <v>8.3836574554443359</v>
      </c>
      <c r="AE19" s="4">
        <v>14.276700019836426</v>
      </c>
      <c r="AF19" s="4">
        <v>1.2765810489654541</v>
      </c>
      <c r="AG19" s="4">
        <v>17.008598327636719</v>
      </c>
      <c r="AH19" s="4">
        <v>4.3566279411315918</v>
      </c>
      <c r="AI19" s="4">
        <v>1.2601557970046997</v>
      </c>
      <c r="AJ19" s="4">
        <v>0.91569042205810547</v>
      </c>
      <c r="AS19" s="4">
        <v>10.903182983398438</v>
      </c>
      <c r="AT19" s="4">
        <v>19.738384246826172</v>
      </c>
      <c r="AV19" s="4">
        <v>41.991733551025391</v>
      </c>
      <c r="AW19" s="4">
        <v>1.1276180744171143</v>
      </c>
      <c r="AX19" s="4">
        <v>2.2444345951080322</v>
      </c>
      <c r="AY19" s="4">
        <v>3.4493801593780518</v>
      </c>
      <c r="AZ19" s="4">
        <v>2.5955064296722412</v>
      </c>
      <c r="BA19" s="4">
        <v>11.073811531066895</v>
      </c>
      <c r="BB19" s="4">
        <v>10.695515632629395</v>
      </c>
      <c r="BC19" s="4">
        <v>5.0231709480285645</v>
      </c>
      <c r="BD19" s="4">
        <v>67.866416931152344</v>
      </c>
      <c r="BE19" s="4">
        <v>12.000309944152832</v>
      </c>
      <c r="BF19" s="4">
        <v>6.9642806053161621</v>
      </c>
    </row>
    <row r="20" spans="1:58" x14ac:dyDescent="0.2">
      <c r="A20" s="1">
        <v>1980</v>
      </c>
      <c r="B20" s="4">
        <v>0.70232248306274414</v>
      </c>
      <c r="C20" s="4">
        <v>9.0864934921264648</v>
      </c>
      <c r="D20" s="4">
        <v>5.2620158195495605</v>
      </c>
      <c r="E20" s="4">
        <v>22.642337799072266</v>
      </c>
      <c r="F20" s="4">
        <v>39.344947814941406</v>
      </c>
      <c r="G20" s="4">
        <v>8.8525066375732422</v>
      </c>
      <c r="H20" s="4">
        <v>7.8572564125061035</v>
      </c>
      <c r="I20" s="4">
        <v>2.5612311363220215</v>
      </c>
      <c r="J20" s="4">
        <v>3.8743929862976074</v>
      </c>
      <c r="K20" s="4">
        <v>339.1357421875</v>
      </c>
      <c r="L20" s="4">
        <v>8.4416942596435547</v>
      </c>
      <c r="M20" s="4">
        <v>26.553056716918945</v>
      </c>
      <c r="N20" s="4">
        <v>1.7088081836700439</v>
      </c>
      <c r="O20" s="4">
        <v>5.7538189888000488</v>
      </c>
      <c r="P20" s="4">
        <v>13.487200736999512</v>
      </c>
      <c r="Q20" s="4">
        <v>12.270587921142578</v>
      </c>
      <c r="R20" s="4">
        <v>10.133265495300293</v>
      </c>
      <c r="S20" s="4">
        <v>17.893247604370117</v>
      </c>
      <c r="T20" s="4">
        <v>18.458782196044922</v>
      </c>
      <c r="U20" s="4">
        <v>47.052139282226562</v>
      </c>
      <c r="V20" s="4">
        <v>227.85446166992188</v>
      </c>
      <c r="W20" s="4">
        <v>12.801806449890137</v>
      </c>
      <c r="X20" s="4">
        <v>18.773384094238281</v>
      </c>
      <c r="Y20" s="4">
        <v>41.128566741943359</v>
      </c>
      <c r="Z20" s="4">
        <v>4.4249181747436523</v>
      </c>
      <c r="AA20" s="4">
        <v>13.266160011291504</v>
      </c>
      <c r="AB20" s="4">
        <v>5.9093179702758789</v>
      </c>
      <c r="AC20" s="4">
        <v>2.0758178234100342</v>
      </c>
      <c r="AD20" s="4">
        <v>10.484941482543945</v>
      </c>
      <c r="AE20" s="4">
        <v>19.944948196411133</v>
      </c>
      <c r="AF20" s="4">
        <v>1.7599493265151978</v>
      </c>
      <c r="AG20" s="4">
        <v>21.561052322387695</v>
      </c>
      <c r="AH20" s="4">
        <v>4.9633193016052246</v>
      </c>
      <c r="AI20" s="4">
        <v>1.3497201204299927</v>
      </c>
      <c r="AJ20" s="4">
        <v>1.0538104772567749</v>
      </c>
      <c r="AS20" s="4">
        <v>14.774270057678223</v>
      </c>
      <c r="AT20" s="4">
        <v>26.950218200683594</v>
      </c>
      <c r="AV20" s="4">
        <v>46.567417144775391</v>
      </c>
      <c r="AW20" s="4">
        <v>1.5491055250167847</v>
      </c>
      <c r="AX20" s="4">
        <v>4.0580062866210938</v>
      </c>
      <c r="AY20" s="4">
        <v>4.8408107757568359</v>
      </c>
      <c r="AZ20" s="4">
        <v>2.6374552249908447</v>
      </c>
      <c r="BA20" s="4">
        <v>15.423229217529297</v>
      </c>
      <c r="BB20" s="4">
        <v>14.117347717285156</v>
      </c>
      <c r="BC20" s="4">
        <v>6.536527156829834</v>
      </c>
      <c r="BD20" s="4">
        <v>78.425735473632812</v>
      </c>
      <c r="BE20" s="4">
        <v>15.597540855407715</v>
      </c>
      <c r="BF20" s="4">
        <v>8.6203727722167969</v>
      </c>
    </row>
    <row r="21" spans="1:58" x14ac:dyDescent="0.2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S21" s="4"/>
      <c r="AT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</row>
    <row r="22" spans="1:58" x14ac:dyDescent="0.2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S22" s="4"/>
      <c r="AT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</row>
    <row r="23" spans="1:58" x14ac:dyDescent="0.2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S23" s="4"/>
      <c r="AT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</row>
    <row r="24" spans="1:58" x14ac:dyDescent="0.2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S24" s="4"/>
      <c r="AT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Sources</vt:lpstr>
      <vt:lpstr>SH_TT</vt:lpstr>
      <vt:lpstr>SH_Fem</vt:lpstr>
      <vt:lpstr>SH_Mas</vt:lpstr>
      <vt:lpstr>Total</vt:lpstr>
      <vt:lpstr>Female</vt:lpstr>
      <vt:lpstr>Male</vt:lpstr>
      <vt:lpstr>Pop_fem</vt:lpstr>
      <vt:lpstr>Pop_male</vt:lpstr>
      <vt:lpstr>Pop_tot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Marie Andreescu</cp:lastModifiedBy>
  <dcterms:created xsi:type="dcterms:W3CDTF">2024-11-06T09:47:45Z</dcterms:created>
  <dcterms:modified xsi:type="dcterms:W3CDTF">2025-04-11T17:09:04Z</dcterms:modified>
</cp:coreProperties>
</file>